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3"/>
  </bookViews>
  <sheets>
    <sheet name="GERAL" sheetId="2" r:id="rId1"/>
    <sheet name="Carga Instalada" sheetId="6" r:id="rId2"/>
    <sheet name="Demanda" sheetId="3" r:id="rId3"/>
    <sheet name="Circuitos" sheetId="5" r:id="rId4"/>
    <sheet name="Balanço" sheetId="7" r:id="rId5"/>
    <sheet name="Dimensionamento do condutor" sheetId="8" r:id="rId6"/>
  </sheets>
  <definedNames>
    <definedName name="_xlnm._FilterDatabase" localSheetId="3" hidden="1">Circuitos!$C$2:$C$107</definedName>
  </definedNames>
  <calcPr calcId="145621"/>
</workbook>
</file>

<file path=xl/calcChain.xml><?xml version="1.0" encoding="utf-8"?>
<calcChain xmlns="http://schemas.openxmlformats.org/spreadsheetml/2006/main">
  <c r="C90" i="2" l="1"/>
  <c r="E29" i="2"/>
  <c r="C29" i="2"/>
  <c r="E111" i="7"/>
  <c r="C111" i="7"/>
  <c r="D111" i="7"/>
  <c r="B110" i="7"/>
  <c r="B35" i="7"/>
  <c r="B36" i="7"/>
  <c r="B37" i="7"/>
  <c r="B109" i="7"/>
  <c r="B108" i="7"/>
  <c r="E107" i="7"/>
  <c r="B107" i="7"/>
  <c r="D106" i="7"/>
  <c r="B106" i="7"/>
  <c r="C105" i="7"/>
  <c r="B105" i="7"/>
  <c r="E104" i="7"/>
  <c r="B104" i="7"/>
  <c r="D103" i="7"/>
  <c r="B103" i="7"/>
  <c r="B102" i="7"/>
  <c r="B101" i="7"/>
  <c r="B100" i="7"/>
  <c r="B99" i="7"/>
  <c r="B98" i="7"/>
  <c r="B97" i="7"/>
  <c r="B96" i="7"/>
  <c r="B95" i="7"/>
  <c r="E93" i="7"/>
  <c r="E94" i="7" s="1"/>
  <c r="D93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C80" i="7"/>
  <c r="C94" i="7" s="1"/>
  <c r="B80" i="7"/>
  <c r="D79" i="7"/>
  <c r="D94" i="7" s="1"/>
  <c r="B79" i="7"/>
  <c r="B78" i="7"/>
  <c r="B105" i="5"/>
  <c r="C105" i="5"/>
  <c r="D105" i="5"/>
  <c r="E105" i="5"/>
  <c r="F105" i="5"/>
  <c r="G105" i="5"/>
  <c r="H105" i="5"/>
  <c r="B106" i="5"/>
  <c r="C106" i="5"/>
  <c r="D106" i="5"/>
  <c r="E106" i="5"/>
  <c r="F106" i="5"/>
  <c r="H106" i="5"/>
  <c r="B107" i="5"/>
  <c r="C107" i="5"/>
  <c r="D107" i="5"/>
  <c r="E107" i="5"/>
  <c r="F107" i="5"/>
  <c r="G107" i="5"/>
  <c r="H107" i="5"/>
  <c r="B98" i="5"/>
  <c r="C98" i="5"/>
  <c r="D98" i="5"/>
  <c r="E98" i="5"/>
  <c r="F98" i="5"/>
  <c r="H98" i="5"/>
  <c r="B99" i="5"/>
  <c r="C99" i="5"/>
  <c r="D99" i="5"/>
  <c r="E99" i="5"/>
  <c r="F99" i="5"/>
  <c r="G99" i="5"/>
  <c r="H99" i="5"/>
  <c r="B100" i="5"/>
  <c r="C100" i="5"/>
  <c r="D100" i="5"/>
  <c r="E100" i="5"/>
  <c r="F100" i="5"/>
  <c r="H100" i="5"/>
  <c r="B101" i="5"/>
  <c r="C101" i="5"/>
  <c r="D101" i="5"/>
  <c r="E101" i="5"/>
  <c r="F101" i="5"/>
  <c r="G101" i="5"/>
  <c r="H101" i="5"/>
  <c r="B102" i="5"/>
  <c r="C102" i="5"/>
  <c r="D102" i="5"/>
  <c r="E102" i="5"/>
  <c r="F102" i="5"/>
  <c r="H102" i="5"/>
  <c r="B103" i="5"/>
  <c r="C103" i="5"/>
  <c r="D103" i="5"/>
  <c r="E103" i="5"/>
  <c r="F103" i="5"/>
  <c r="G103" i="5"/>
  <c r="H103" i="5"/>
  <c r="B104" i="5"/>
  <c r="C104" i="5"/>
  <c r="D104" i="5"/>
  <c r="E104" i="5"/>
  <c r="F104" i="5"/>
  <c r="H104" i="5"/>
  <c r="B90" i="5"/>
  <c r="C90" i="5"/>
  <c r="D90" i="5"/>
  <c r="E90" i="5"/>
  <c r="F90" i="5"/>
  <c r="H90" i="5"/>
  <c r="B91" i="5"/>
  <c r="C91" i="5"/>
  <c r="D91" i="5"/>
  <c r="E91" i="5"/>
  <c r="F91" i="5"/>
  <c r="H91" i="5"/>
  <c r="B92" i="5"/>
  <c r="C92" i="5"/>
  <c r="D92" i="5"/>
  <c r="E92" i="5"/>
  <c r="F92" i="5"/>
  <c r="H92" i="5"/>
  <c r="B93" i="5"/>
  <c r="C93" i="5"/>
  <c r="D93" i="5"/>
  <c r="E93" i="5"/>
  <c r="F93" i="5"/>
  <c r="H93" i="5"/>
  <c r="B94" i="5"/>
  <c r="C94" i="5"/>
  <c r="D94" i="5"/>
  <c r="E94" i="5"/>
  <c r="F94" i="5"/>
  <c r="H94" i="5"/>
  <c r="B95" i="5"/>
  <c r="C95" i="5"/>
  <c r="D95" i="5"/>
  <c r="E95" i="5"/>
  <c r="F95" i="5"/>
  <c r="H95" i="5"/>
  <c r="B96" i="5"/>
  <c r="C96" i="5"/>
  <c r="D96" i="5"/>
  <c r="E96" i="5"/>
  <c r="F96" i="5"/>
  <c r="H96" i="5"/>
  <c r="B97" i="5"/>
  <c r="C97" i="5"/>
  <c r="D97" i="5"/>
  <c r="E97" i="5"/>
  <c r="F97" i="5"/>
  <c r="H97" i="5"/>
  <c r="B76" i="5"/>
  <c r="C76" i="5"/>
  <c r="D76" i="5"/>
  <c r="E76" i="5"/>
  <c r="F76" i="5"/>
  <c r="H76" i="5"/>
  <c r="B77" i="5"/>
  <c r="C77" i="5"/>
  <c r="D77" i="5"/>
  <c r="E77" i="5"/>
  <c r="F77" i="5"/>
  <c r="H77" i="5"/>
  <c r="B78" i="5"/>
  <c r="C78" i="5"/>
  <c r="D78" i="5"/>
  <c r="E78" i="5"/>
  <c r="F78" i="5"/>
  <c r="H78" i="5"/>
  <c r="B79" i="5"/>
  <c r="C79" i="5"/>
  <c r="D79" i="5"/>
  <c r="E79" i="5"/>
  <c r="F79" i="5"/>
  <c r="H79" i="5"/>
  <c r="B80" i="5"/>
  <c r="C80" i="5"/>
  <c r="D80" i="5"/>
  <c r="E80" i="5"/>
  <c r="F80" i="5"/>
  <c r="H80" i="5"/>
  <c r="B81" i="5"/>
  <c r="C81" i="5"/>
  <c r="D81" i="5"/>
  <c r="E81" i="5"/>
  <c r="F81" i="5"/>
  <c r="H81" i="5"/>
  <c r="B82" i="5"/>
  <c r="C82" i="5"/>
  <c r="D82" i="5"/>
  <c r="E82" i="5"/>
  <c r="F82" i="5"/>
  <c r="H82" i="5"/>
  <c r="B83" i="5"/>
  <c r="C83" i="5"/>
  <c r="D83" i="5"/>
  <c r="E83" i="5"/>
  <c r="F83" i="5"/>
  <c r="H83" i="5"/>
  <c r="B84" i="5"/>
  <c r="C84" i="5"/>
  <c r="D84" i="5"/>
  <c r="E84" i="5"/>
  <c r="F84" i="5"/>
  <c r="H84" i="5"/>
  <c r="B85" i="5"/>
  <c r="C85" i="5"/>
  <c r="D85" i="5"/>
  <c r="E85" i="5"/>
  <c r="F85" i="5"/>
  <c r="H85" i="5"/>
  <c r="B86" i="5"/>
  <c r="C86" i="5"/>
  <c r="D86" i="5"/>
  <c r="E86" i="5"/>
  <c r="F86" i="5"/>
  <c r="H86" i="5"/>
  <c r="B87" i="5"/>
  <c r="C87" i="5"/>
  <c r="D87" i="5"/>
  <c r="E87" i="5"/>
  <c r="F87" i="5"/>
  <c r="H87" i="5"/>
  <c r="B88" i="5"/>
  <c r="C88" i="5"/>
  <c r="D88" i="5"/>
  <c r="E88" i="5"/>
  <c r="F88" i="5"/>
  <c r="H88" i="5"/>
  <c r="B89" i="5"/>
  <c r="C89" i="5"/>
  <c r="D89" i="5"/>
  <c r="E89" i="5"/>
  <c r="F89" i="5"/>
  <c r="H89" i="5"/>
  <c r="B35" i="5"/>
  <c r="C35" i="5"/>
  <c r="D35" i="5"/>
  <c r="E35" i="5"/>
  <c r="F35" i="5"/>
  <c r="H35" i="5"/>
  <c r="B36" i="5"/>
  <c r="C36" i="5"/>
  <c r="D36" i="5"/>
  <c r="E36" i="5"/>
  <c r="F36" i="5"/>
  <c r="H36" i="5"/>
  <c r="B37" i="5"/>
  <c r="C37" i="5"/>
  <c r="D37" i="5"/>
  <c r="E37" i="5"/>
  <c r="F37" i="5"/>
  <c r="H37" i="5"/>
  <c r="F125" i="2"/>
  <c r="G76" i="5" s="1"/>
  <c r="F126" i="2"/>
  <c r="G77" i="5" s="1"/>
  <c r="F127" i="2"/>
  <c r="G78" i="5" s="1"/>
  <c r="F128" i="2"/>
  <c r="G79" i="5" s="1"/>
  <c r="F129" i="2"/>
  <c r="G80" i="5" s="1"/>
  <c r="F130" i="2"/>
  <c r="G81" i="5" s="1"/>
  <c r="F131" i="2"/>
  <c r="G82" i="5" s="1"/>
  <c r="F132" i="2"/>
  <c r="G83" i="5" s="1"/>
  <c r="F133" i="2"/>
  <c r="G84" i="5" s="1"/>
  <c r="F134" i="2"/>
  <c r="G85" i="5" s="1"/>
  <c r="F135" i="2"/>
  <c r="G86" i="5" s="1"/>
  <c r="F136" i="2"/>
  <c r="G87" i="5" s="1"/>
  <c r="F137" i="2"/>
  <c r="G88" i="5" s="1"/>
  <c r="F138" i="2"/>
  <c r="G89" i="5" s="1"/>
  <c r="F139" i="2"/>
  <c r="G90" i="5" s="1"/>
  <c r="F140" i="2"/>
  <c r="G91" i="5" s="1"/>
  <c r="F141" i="2"/>
  <c r="G92" i="5" s="1"/>
  <c r="F142" i="2"/>
  <c r="G93" i="5" s="1"/>
  <c r="F143" i="2"/>
  <c r="G94" i="5" s="1"/>
  <c r="F144" i="2"/>
  <c r="G95" i="5" s="1"/>
  <c r="F145" i="2"/>
  <c r="G96" i="5" s="1"/>
  <c r="F146" i="2"/>
  <c r="G97" i="5" s="1"/>
  <c r="F147" i="2"/>
  <c r="G98" i="5" s="1"/>
  <c r="F148" i="2"/>
  <c r="F149" i="2"/>
  <c r="G100" i="5" s="1"/>
  <c r="F150" i="2"/>
  <c r="F151" i="2"/>
  <c r="G102" i="5" s="1"/>
  <c r="F152" i="2"/>
  <c r="F153" i="2"/>
  <c r="G104" i="5" s="1"/>
  <c r="F154" i="2"/>
  <c r="F155" i="2"/>
  <c r="G106" i="5" s="1"/>
  <c r="F156" i="2"/>
  <c r="F92" i="8"/>
  <c r="F93" i="8"/>
  <c r="F94" i="8"/>
  <c r="F95" i="8"/>
  <c r="F96" i="8"/>
  <c r="F97" i="8"/>
  <c r="F98" i="8"/>
  <c r="F99" i="8"/>
  <c r="F100" i="8"/>
  <c r="F101" i="8"/>
  <c r="F102" i="8"/>
  <c r="F103" i="8"/>
  <c r="F104" i="8"/>
  <c r="F105" i="8"/>
  <c r="F106" i="8"/>
  <c r="F107" i="8"/>
  <c r="F108" i="8"/>
  <c r="F109" i="8"/>
  <c r="F110" i="8"/>
  <c r="F111" i="8"/>
  <c r="F112" i="8"/>
  <c r="F113" i="8"/>
  <c r="F114" i="8"/>
  <c r="F115" i="8"/>
  <c r="F116" i="8"/>
  <c r="F117" i="8"/>
  <c r="F118" i="8"/>
  <c r="F119" i="8"/>
  <c r="F120" i="8"/>
  <c r="F121" i="8"/>
  <c r="F122" i="8"/>
  <c r="F123" i="8"/>
  <c r="F124" i="8"/>
  <c r="F125" i="8"/>
  <c r="A123" i="8"/>
  <c r="A124" i="8"/>
  <c r="A125" i="8"/>
  <c r="A114" i="8"/>
  <c r="C114" i="8"/>
  <c r="D114" i="8" s="1"/>
  <c r="A115" i="8"/>
  <c r="A116" i="8"/>
  <c r="A117" i="8"/>
  <c r="A118" i="8"/>
  <c r="C118" i="8"/>
  <c r="D118" i="8" s="1"/>
  <c r="A119" i="8"/>
  <c r="A120" i="8"/>
  <c r="A121" i="8"/>
  <c r="A122" i="8"/>
  <c r="C122" i="8"/>
  <c r="D122" i="8" s="1"/>
  <c r="A102" i="8"/>
  <c r="A103" i="8"/>
  <c r="A104" i="8"/>
  <c r="A105" i="8"/>
  <c r="C105" i="8"/>
  <c r="D105" i="8" s="1"/>
  <c r="A106" i="8"/>
  <c r="A107" i="8"/>
  <c r="A108" i="8"/>
  <c r="A109" i="8"/>
  <c r="C109" i="8"/>
  <c r="D109" i="8" s="1"/>
  <c r="A110" i="8"/>
  <c r="A111" i="8"/>
  <c r="A112" i="8"/>
  <c r="A113" i="8"/>
  <c r="A94" i="8"/>
  <c r="A95" i="8"/>
  <c r="A96" i="8"/>
  <c r="A97" i="8"/>
  <c r="A98" i="8"/>
  <c r="A99" i="8"/>
  <c r="A100" i="8"/>
  <c r="A101" i="8"/>
  <c r="D142" i="2"/>
  <c r="C111" i="8" s="1"/>
  <c r="D111" i="8" s="1"/>
  <c r="D143" i="2"/>
  <c r="C112" i="8" s="1"/>
  <c r="D112" i="8" s="1"/>
  <c r="D144" i="2"/>
  <c r="C113" i="8" s="1"/>
  <c r="D113" i="8" s="1"/>
  <c r="D145" i="2"/>
  <c r="D146" i="2"/>
  <c r="C115" i="8" s="1"/>
  <c r="D115" i="8" s="1"/>
  <c r="D147" i="2"/>
  <c r="C116" i="8" s="1"/>
  <c r="D116" i="8" s="1"/>
  <c r="D148" i="2"/>
  <c r="C117" i="8" s="1"/>
  <c r="D117" i="8" s="1"/>
  <c r="D149" i="2"/>
  <c r="D150" i="2"/>
  <c r="C119" i="8" s="1"/>
  <c r="D119" i="8" s="1"/>
  <c r="D151" i="2"/>
  <c r="C120" i="8" s="1"/>
  <c r="D120" i="8" s="1"/>
  <c r="D152" i="2"/>
  <c r="C121" i="8" s="1"/>
  <c r="D121" i="8" s="1"/>
  <c r="D153" i="2"/>
  <c r="D154" i="2"/>
  <c r="C123" i="8" s="1"/>
  <c r="D123" i="8" s="1"/>
  <c r="D155" i="2"/>
  <c r="C124" i="8" s="1"/>
  <c r="D124" i="8" s="1"/>
  <c r="D156" i="2"/>
  <c r="C125" i="8" s="1"/>
  <c r="D125" i="8" s="1"/>
  <c r="D141" i="2"/>
  <c r="C110" i="8" s="1"/>
  <c r="D110" i="8" s="1"/>
  <c r="D125" i="2"/>
  <c r="C94" i="8" s="1"/>
  <c r="D94" i="8" s="1"/>
  <c r="D126" i="2"/>
  <c r="C95" i="8" s="1"/>
  <c r="D95" i="8" s="1"/>
  <c r="D127" i="2"/>
  <c r="C96" i="8" s="1"/>
  <c r="D96" i="8" s="1"/>
  <c r="D128" i="2"/>
  <c r="C97" i="8" s="1"/>
  <c r="D97" i="8" s="1"/>
  <c r="D129" i="2"/>
  <c r="C98" i="8" s="1"/>
  <c r="D98" i="8" s="1"/>
  <c r="D130" i="2"/>
  <c r="C99" i="8" s="1"/>
  <c r="D99" i="8" s="1"/>
  <c r="D131" i="2"/>
  <c r="C100" i="8" s="1"/>
  <c r="D100" i="8" s="1"/>
  <c r="D132" i="2"/>
  <c r="C101" i="8" s="1"/>
  <c r="D101" i="8" s="1"/>
  <c r="D133" i="2"/>
  <c r="C102" i="8" s="1"/>
  <c r="D102" i="8" s="1"/>
  <c r="D134" i="2"/>
  <c r="C103" i="8" s="1"/>
  <c r="D103" i="8" s="1"/>
  <c r="D135" i="2"/>
  <c r="C104" i="8" s="1"/>
  <c r="D104" i="8" s="1"/>
  <c r="D136" i="2"/>
  <c r="D137" i="2"/>
  <c r="C106" i="8" s="1"/>
  <c r="D106" i="8" s="1"/>
  <c r="D138" i="2"/>
  <c r="C107" i="8" s="1"/>
  <c r="D107" i="8" s="1"/>
  <c r="D139" i="2"/>
  <c r="C108" i="8" s="1"/>
  <c r="D108" i="8" s="1"/>
  <c r="D140" i="2"/>
  <c r="A33" i="6"/>
  <c r="B33" i="6"/>
  <c r="C33" i="6"/>
  <c r="D33" i="6"/>
  <c r="E33" i="6"/>
  <c r="F33" i="6"/>
  <c r="G33" i="6"/>
  <c r="H33" i="6"/>
  <c r="I33" i="6"/>
  <c r="J33" i="6"/>
  <c r="K33" i="6"/>
  <c r="L33" i="6"/>
  <c r="M33" i="6"/>
  <c r="A34" i="6"/>
  <c r="B34" i="6"/>
  <c r="C34" i="6"/>
  <c r="D34" i="6"/>
  <c r="E34" i="6"/>
  <c r="F34" i="6"/>
  <c r="G34" i="6"/>
  <c r="H34" i="6"/>
  <c r="I34" i="6"/>
  <c r="J34" i="6"/>
  <c r="K34" i="6"/>
  <c r="L34" i="6"/>
  <c r="M34" i="6"/>
  <c r="F53" i="8"/>
  <c r="F54" i="8"/>
  <c r="F55" i="8"/>
  <c r="D54" i="8"/>
  <c r="C53" i="8"/>
  <c r="D53" i="8" s="1"/>
  <c r="C54" i="8"/>
  <c r="C55" i="8"/>
  <c r="D55" i="8" s="1"/>
  <c r="A53" i="8"/>
  <c r="A54" i="8"/>
  <c r="A55" i="8"/>
  <c r="F86" i="2"/>
  <c r="G37" i="5" s="1"/>
  <c r="D86" i="2"/>
  <c r="F85" i="2"/>
  <c r="G36" i="5" s="1"/>
  <c r="D85" i="2"/>
  <c r="F84" i="2"/>
  <c r="G35" i="5" s="1"/>
  <c r="D84" i="2"/>
  <c r="E42" i="2"/>
  <c r="G42" i="2" s="1"/>
  <c r="L33" i="2"/>
  <c r="M33" i="2" s="1"/>
  <c r="E33" i="2"/>
  <c r="G33" i="2" s="1"/>
  <c r="D33" i="2"/>
  <c r="G32" i="2"/>
  <c r="E32" i="2"/>
  <c r="D32" i="2"/>
  <c r="C32" i="2"/>
  <c r="L32" i="2"/>
  <c r="M32" i="2" s="1"/>
  <c r="F111" i="7" l="1"/>
  <c r="G111" i="7" s="1"/>
  <c r="F94" i="7"/>
  <c r="G94" i="7" s="1"/>
  <c r="C44" i="5"/>
  <c r="B76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39" i="7"/>
  <c r="B4" i="7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" i="7"/>
  <c r="B33" i="5"/>
  <c r="C33" i="5"/>
  <c r="F33" i="5"/>
  <c r="H33" i="5"/>
  <c r="B34" i="5"/>
  <c r="C34" i="5"/>
  <c r="F34" i="5"/>
  <c r="H34" i="5"/>
  <c r="B74" i="5"/>
  <c r="C74" i="5"/>
  <c r="F74" i="5"/>
  <c r="H74" i="5"/>
  <c r="B75" i="5"/>
  <c r="C75" i="5"/>
  <c r="F75" i="5"/>
  <c r="H75" i="5"/>
  <c r="F123" i="2"/>
  <c r="G74" i="5" s="1"/>
  <c r="F124" i="2"/>
  <c r="G75" i="5" s="1"/>
  <c r="A92" i="8"/>
  <c r="A93" i="8"/>
  <c r="C88" i="2"/>
  <c r="D40" i="7" s="1"/>
  <c r="C87" i="2"/>
  <c r="C39" i="7" s="1"/>
  <c r="A51" i="8"/>
  <c r="F51" i="8"/>
  <c r="A52" i="8"/>
  <c r="F52" i="8"/>
  <c r="C6" i="2"/>
  <c r="C7" i="2"/>
  <c r="C8" i="2"/>
  <c r="C9" i="2"/>
  <c r="C10" i="2"/>
  <c r="F82" i="2"/>
  <c r="G33" i="5" s="1"/>
  <c r="F83" i="2"/>
  <c r="G34" i="5" s="1"/>
  <c r="C11" i="2"/>
  <c r="C105" i="2" l="1"/>
  <c r="E57" i="7" s="1"/>
  <c r="C104" i="2"/>
  <c r="D56" i="7" s="1"/>
  <c r="C103" i="2"/>
  <c r="C55" i="7" s="1"/>
  <c r="C102" i="2"/>
  <c r="E54" i="7" s="1"/>
  <c r="C92" i="2"/>
  <c r="E44" i="7" s="1"/>
  <c r="C42" i="7"/>
  <c r="C66" i="2"/>
  <c r="E17" i="7" s="1"/>
  <c r="C65" i="2"/>
  <c r="D16" i="7" s="1"/>
  <c r="E31" i="2"/>
  <c r="E30" i="2"/>
  <c r="E30" i="6"/>
  <c r="E28" i="2"/>
  <c r="E27" i="2"/>
  <c r="E26" i="2"/>
  <c r="E25" i="2"/>
  <c r="C89" i="2" s="1"/>
  <c r="E41" i="7" s="1"/>
  <c r="E24" i="2"/>
  <c r="E23" i="2"/>
  <c r="E24" i="6" s="1"/>
  <c r="E22" i="2"/>
  <c r="E21" i="2"/>
  <c r="E20" i="2"/>
  <c r="E18" i="2"/>
  <c r="E16" i="2"/>
  <c r="E15" i="2"/>
  <c r="E14" i="2"/>
  <c r="E13" i="2"/>
  <c r="E12" i="2"/>
  <c r="E11" i="2"/>
  <c r="E10" i="2"/>
  <c r="E9" i="2"/>
  <c r="E8" i="2"/>
  <c r="E7" i="2"/>
  <c r="E6" i="2"/>
  <c r="E7" i="6" s="1"/>
  <c r="E4" i="2"/>
  <c r="E3" i="2"/>
  <c r="E4" i="6" s="1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21" i="8"/>
  <c r="A91" i="8"/>
  <c r="A87" i="8"/>
  <c r="A88" i="8"/>
  <c r="A89" i="8"/>
  <c r="A9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6" i="8"/>
  <c r="A57" i="8"/>
  <c r="A58" i="8"/>
  <c r="A59" i="8"/>
  <c r="A60" i="8"/>
  <c r="A21" i="8"/>
  <c r="D2" i="6"/>
  <c r="H2" i="6"/>
  <c r="B3" i="6"/>
  <c r="C3" i="6"/>
  <c r="D3" i="6"/>
  <c r="E3" i="6"/>
  <c r="F3" i="6"/>
  <c r="G3" i="6"/>
  <c r="H3" i="6"/>
  <c r="I3" i="6"/>
  <c r="J3" i="6"/>
  <c r="K3" i="6"/>
  <c r="L3" i="6"/>
  <c r="M3" i="6"/>
  <c r="A4" i="6"/>
  <c r="B4" i="6"/>
  <c r="D4" i="6"/>
  <c r="F4" i="6"/>
  <c r="H4" i="6"/>
  <c r="I4" i="6"/>
  <c r="J4" i="6"/>
  <c r="K4" i="6"/>
  <c r="A5" i="6"/>
  <c r="B5" i="6"/>
  <c r="D5" i="6"/>
  <c r="F5" i="6"/>
  <c r="H5" i="6"/>
  <c r="I5" i="6"/>
  <c r="J5" i="6"/>
  <c r="K5" i="6"/>
  <c r="A6" i="6"/>
  <c r="B6" i="6"/>
  <c r="F6" i="6"/>
  <c r="H6" i="6"/>
  <c r="I6" i="6"/>
  <c r="J6" i="6"/>
  <c r="K6" i="6"/>
  <c r="A7" i="6"/>
  <c r="B7" i="6"/>
  <c r="C7" i="6"/>
  <c r="D7" i="6"/>
  <c r="F7" i="6"/>
  <c r="H7" i="6"/>
  <c r="I7" i="6"/>
  <c r="J7" i="6"/>
  <c r="K7" i="6"/>
  <c r="A8" i="6"/>
  <c r="B8" i="6"/>
  <c r="D8" i="6"/>
  <c r="E8" i="6"/>
  <c r="F8" i="6"/>
  <c r="H8" i="6"/>
  <c r="I8" i="6"/>
  <c r="J8" i="6"/>
  <c r="K8" i="6"/>
  <c r="A9" i="6"/>
  <c r="B9" i="6"/>
  <c r="D9" i="6"/>
  <c r="E9" i="6"/>
  <c r="F9" i="6"/>
  <c r="H9" i="6"/>
  <c r="I9" i="6"/>
  <c r="J9" i="6"/>
  <c r="K9" i="6"/>
  <c r="A10" i="6"/>
  <c r="B10" i="6"/>
  <c r="D10" i="6"/>
  <c r="E10" i="6"/>
  <c r="F10" i="6"/>
  <c r="H10" i="6"/>
  <c r="I10" i="6"/>
  <c r="J10" i="6"/>
  <c r="K10" i="6"/>
  <c r="A11" i="6"/>
  <c r="B11" i="6"/>
  <c r="D11" i="6"/>
  <c r="E11" i="6"/>
  <c r="F11" i="6"/>
  <c r="H11" i="6"/>
  <c r="I11" i="6"/>
  <c r="J11" i="6"/>
  <c r="K11" i="6"/>
  <c r="A12" i="6"/>
  <c r="B12" i="6"/>
  <c r="C12" i="6"/>
  <c r="D12" i="6"/>
  <c r="E12" i="6"/>
  <c r="F12" i="6"/>
  <c r="H12" i="6"/>
  <c r="I12" i="6"/>
  <c r="J12" i="6"/>
  <c r="K12" i="6"/>
  <c r="A13" i="6"/>
  <c r="B13" i="6"/>
  <c r="D13" i="6"/>
  <c r="E13" i="6"/>
  <c r="F13" i="6"/>
  <c r="H13" i="6"/>
  <c r="I13" i="6"/>
  <c r="J13" i="6"/>
  <c r="K13" i="6"/>
  <c r="A14" i="6"/>
  <c r="B14" i="6"/>
  <c r="D14" i="6"/>
  <c r="E14" i="6"/>
  <c r="F14" i="6"/>
  <c r="H14" i="6"/>
  <c r="I14" i="6"/>
  <c r="J14" i="6"/>
  <c r="K14" i="6"/>
  <c r="A15" i="6"/>
  <c r="B15" i="6"/>
  <c r="D15" i="6"/>
  <c r="E15" i="6"/>
  <c r="F15" i="6"/>
  <c r="H15" i="6"/>
  <c r="I15" i="6"/>
  <c r="J15" i="6"/>
  <c r="K15" i="6"/>
  <c r="A16" i="6"/>
  <c r="B16" i="6"/>
  <c r="D16" i="6"/>
  <c r="E16" i="6"/>
  <c r="F16" i="6"/>
  <c r="H16" i="6"/>
  <c r="I16" i="6"/>
  <c r="J16" i="6"/>
  <c r="K16" i="6"/>
  <c r="A17" i="6"/>
  <c r="B17" i="6"/>
  <c r="D17" i="6"/>
  <c r="E17" i="6"/>
  <c r="F17" i="6"/>
  <c r="H17" i="6"/>
  <c r="I17" i="6"/>
  <c r="J17" i="6"/>
  <c r="K17" i="6"/>
  <c r="A18" i="6"/>
  <c r="B18" i="6"/>
  <c r="D18" i="6"/>
  <c r="F18" i="6"/>
  <c r="H18" i="6"/>
  <c r="I18" i="6"/>
  <c r="J18" i="6"/>
  <c r="K18" i="6"/>
  <c r="A19" i="6"/>
  <c r="B19" i="6"/>
  <c r="D19" i="6"/>
  <c r="E19" i="6"/>
  <c r="F19" i="6"/>
  <c r="H19" i="6"/>
  <c r="I19" i="6"/>
  <c r="J19" i="6"/>
  <c r="K19" i="6"/>
  <c r="A20" i="6"/>
  <c r="B20" i="6"/>
  <c r="D20" i="6"/>
  <c r="F20" i="6"/>
  <c r="H20" i="6"/>
  <c r="I20" i="6"/>
  <c r="J20" i="6"/>
  <c r="K20" i="6"/>
  <c r="A21" i="6"/>
  <c r="B21" i="6"/>
  <c r="D21" i="6"/>
  <c r="E21" i="6"/>
  <c r="F21" i="6"/>
  <c r="H21" i="6"/>
  <c r="I21" i="6"/>
  <c r="J21" i="6"/>
  <c r="K21" i="6"/>
  <c r="A22" i="6"/>
  <c r="B22" i="6"/>
  <c r="D22" i="6"/>
  <c r="E22" i="6"/>
  <c r="F22" i="6"/>
  <c r="H22" i="6"/>
  <c r="I22" i="6"/>
  <c r="J22" i="6"/>
  <c r="K22" i="6"/>
  <c r="A23" i="6"/>
  <c r="B23" i="6"/>
  <c r="C23" i="6"/>
  <c r="D23" i="6"/>
  <c r="E23" i="6"/>
  <c r="F23" i="6"/>
  <c r="H23" i="6"/>
  <c r="I23" i="6"/>
  <c r="J23" i="6"/>
  <c r="K23" i="6"/>
  <c r="A24" i="6"/>
  <c r="B24" i="6"/>
  <c r="D24" i="6"/>
  <c r="F24" i="6"/>
  <c r="H24" i="6"/>
  <c r="I24" i="6"/>
  <c r="J24" i="6"/>
  <c r="K24" i="6"/>
  <c r="A25" i="6"/>
  <c r="B25" i="6"/>
  <c r="D25" i="6"/>
  <c r="E25" i="6"/>
  <c r="F25" i="6"/>
  <c r="H25" i="6"/>
  <c r="I25" i="6"/>
  <c r="J25" i="6"/>
  <c r="K25" i="6"/>
  <c r="A26" i="6"/>
  <c r="B26" i="6"/>
  <c r="D26" i="6"/>
  <c r="F26" i="6"/>
  <c r="H26" i="6"/>
  <c r="I26" i="6"/>
  <c r="J26" i="6"/>
  <c r="K26" i="6"/>
  <c r="A27" i="6"/>
  <c r="B27" i="6"/>
  <c r="D27" i="6"/>
  <c r="E27" i="6"/>
  <c r="F27" i="6"/>
  <c r="H27" i="6"/>
  <c r="I27" i="6"/>
  <c r="J27" i="6"/>
  <c r="K27" i="6"/>
  <c r="A28" i="6"/>
  <c r="B28" i="6"/>
  <c r="D28" i="6"/>
  <c r="E28" i="6"/>
  <c r="F28" i="6"/>
  <c r="H28" i="6"/>
  <c r="I28" i="6"/>
  <c r="J28" i="6"/>
  <c r="K28" i="6"/>
  <c r="A29" i="6"/>
  <c r="B29" i="6"/>
  <c r="D29" i="6"/>
  <c r="E29" i="6"/>
  <c r="F29" i="6"/>
  <c r="H29" i="6"/>
  <c r="I29" i="6"/>
  <c r="J29" i="6"/>
  <c r="K29" i="6"/>
  <c r="A30" i="6"/>
  <c r="B30" i="6"/>
  <c r="D30" i="6"/>
  <c r="F30" i="6"/>
  <c r="H30" i="6"/>
  <c r="I30" i="6"/>
  <c r="J30" i="6"/>
  <c r="K30" i="6"/>
  <c r="A31" i="6"/>
  <c r="B31" i="6"/>
  <c r="D31" i="6"/>
  <c r="E31" i="6"/>
  <c r="F31" i="6"/>
  <c r="H31" i="6"/>
  <c r="I31" i="6"/>
  <c r="J31" i="6"/>
  <c r="K31" i="6"/>
  <c r="A32" i="6"/>
  <c r="B32" i="6"/>
  <c r="C32" i="6"/>
  <c r="D32" i="6"/>
  <c r="E32" i="6"/>
  <c r="F32" i="6"/>
  <c r="H32" i="6"/>
  <c r="I32" i="6"/>
  <c r="J32" i="6"/>
  <c r="K32" i="6"/>
  <c r="A35" i="6"/>
  <c r="H73" i="5"/>
  <c r="F73" i="5"/>
  <c r="C73" i="5"/>
  <c r="B73" i="5"/>
  <c r="H72" i="5"/>
  <c r="F72" i="5"/>
  <c r="C72" i="5"/>
  <c r="B72" i="5"/>
  <c r="H71" i="5"/>
  <c r="F71" i="5"/>
  <c r="C71" i="5"/>
  <c r="B71" i="5"/>
  <c r="H70" i="5"/>
  <c r="F70" i="5"/>
  <c r="C70" i="5"/>
  <c r="B70" i="5"/>
  <c r="H69" i="5"/>
  <c r="F69" i="5"/>
  <c r="C69" i="5"/>
  <c r="B69" i="5"/>
  <c r="H68" i="5"/>
  <c r="F68" i="5"/>
  <c r="C68" i="5"/>
  <c r="B68" i="5"/>
  <c r="H67" i="5"/>
  <c r="F67" i="5"/>
  <c r="C67" i="5"/>
  <c r="B67" i="5"/>
  <c r="H66" i="5"/>
  <c r="F66" i="5"/>
  <c r="C66" i="5"/>
  <c r="B66" i="5"/>
  <c r="H65" i="5"/>
  <c r="F65" i="5"/>
  <c r="C65" i="5"/>
  <c r="B65" i="5"/>
  <c r="H64" i="5"/>
  <c r="F64" i="5"/>
  <c r="C64" i="5"/>
  <c r="B64" i="5"/>
  <c r="H63" i="5"/>
  <c r="F63" i="5"/>
  <c r="C63" i="5"/>
  <c r="B63" i="5"/>
  <c r="H62" i="5"/>
  <c r="F62" i="5"/>
  <c r="C62" i="5"/>
  <c r="B62" i="5"/>
  <c r="H61" i="5"/>
  <c r="F61" i="5"/>
  <c r="C61" i="5"/>
  <c r="B61" i="5"/>
  <c r="H60" i="5"/>
  <c r="F60" i="5"/>
  <c r="C60" i="5"/>
  <c r="B60" i="5"/>
  <c r="H59" i="5"/>
  <c r="F59" i="5"/>
  <c r="C59" i="5"/>
  <c r="B59" i="5"/>
  <c r="H58" i="5"/>
  <c r="F58" i="5"/>
  <c r="C58" i="5"/>
  <c r="B58" i="5"/>
  <c r="H57" i="5"/>
  <c r="F57" i="5"/>
  <c r="C57" i="5"/>
  <c r="B57" i="5"/>
  <c r="H56" i="5"/>
  <c r="F56" i="5"/>
  <c r="D56" i="5"/>
  <c r="C56" i="5"/>
  <c r="B56" i="5"/>
  <c r="H55" i="5"/>
  <c r="F55" i="5"/>
  <c r="D55" i="5"/>
  <c r="C55" i="5"/>
  <c r="B55" i="5"/>
  <c r="H54" i="5"/>
  <c r="F54" i="5"/>
  <c r="C54" i="5"/>
  <c r="B54" i="5"/>
  <c r="H53" i="5"/>
  <c r="F53" i="5"/>
  <c r="D53" i="5"/>
  <c r="C53" i="5"/>
  <c r="B53" i="5"/>
  <c r="H52" i="5"/>
  <c r="F52" i="5"/>
  <c r="C52" i="5"/>
  <c r="B52" i="5"/>
  <c r="H51" i="5"/>
  <c r="F51" i="5"/>
  <c r="C51" i="5"/>
  <c r="B51" i="5"/>
  <c r="H50" i="5"/>
  <c r="F50" i="5"/>
  <c r="C50" i="5"/>
  <c r="B50" i="5"/>
  <c r="H49" i="5"/>
  <c r="F49" i="5"/>
  <c r="D49" i="5"/>
  <c r="C49" i="5"/>
  <c r="B49" i="5"/>
  <c r="H48" i="5"/>
  <c r="F48" i="5"/>
  <c r="C48" i="5"/>
  <c r="B48" i="5"/>
  <c r="H47" i="5"/>
  <c r="F47" i="5"/>
  <c r="C47" i="5"/>
  <c r="B47" i="5"/>
  <c r="H46" i="5"/>
  <c r="F46" i="5"/>
  <c r="C46" i="5"/>
  <c r="B46" i="5"/>
  <c r="H45" i="5"/>
  <c r="F45" i="5"/>
  <c r="C45" i="5"/>
  <c r="B45" i="5"/>
  <c r="H44" i="5"/>
  <c r="F44" i="5"/>
  <c r="B44" i="5"/>
  <c r="H43" i="5"/>
  <c r="F43" i="5"/>
  <c r="D43" i="5"/>
  <c r="C43" i="5"/>
  <c r="B43" i="5"/>
  <c r="H42" i="5"/>
  <c r="H41" i="5"/>
  <c r="H40" i="5"/>
  <c r="H39" i="5"/>
  <c r="H38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H3" i="5"/>
  <c r="H2" i="5"/>
  <c r="F122" i="2"/>
  <c r="G73" i="5" s="1"/>
  <c r="F121" i="2"/>
  <c r="G72" i="5" s="1"/>
  <c r="F120" i="2"/>
  <c r="G71" i="5" s="1"/>
  <c r="F119" i="2"/>
  <c r="G70" i="5" s="1"/>
  <c r="F118" i="2"/>
  <c r="G69" i="5" s="1"/>
  <c r="F117" i="2"/>
  <c r="G68" i="5" s="1"/>
  <c r="C98" i="2"/>
  <c r="C23" i="2"/>
  <c r="C24" i="6" s="1"/>
  <c r="L31" i="2"/>
  <c r="M31" i="2" s="1"/>
  <c r="M32" i="6" s="1"/>
  <c r="G31" i="2"/>
  <c r="C96" i="2" s="1"/>
  <c r="C31" i="2"/>
  <c r="C19" i="2"/>
  <c r="C20" i="6" s="1"/>
  <c r="E26" i="6" l="1"/>
  <c r="E5" i="6"/>
  <c r="E50" i="7"/>
  <c r="C50" i="7"/>
  <c r="D54" i="5"/>
  <c r="D47" i="5"/>
  <c r="D48" i="7"/>
  <c r="L32" i="6"/>
  <c r="G32" i="6"/>
  <c r="L30" i="2"/>
  <c r="L31" i="6" s="1"/>
  <c r="G30" i="2"/>
  <c r="C30" i="2"/>
  <c r="C31" i="6" s="1"/>
  <c r="F116" i="2"/>
  <c r="G67" i="5" s="1"/>
  <c r="F115" i="2"/>
  <c r="G66" i="5" s="1"/>
  <c r="F114" i="2"/>
  <c r="G65" i="5" s="1"/>
  <c r="F113" i="2"/>
  <c r="G64" i="5" s="1"/>
  <c r="F112" i="2"/>
  <c r="G63" i="5" s="1"/>
  <c r="F111" i="2"/>
  <c r="G62" i="5" s="1"/>
  <c r="F110" i="2"/>
  <c r="G61" i="5" s="1"/>
  <c r="F109" i="2"/>
  <c r="G60" i="5" s="1"/>
  <c r="F108" i="2"/>
  <c r="G59" i="5" s="1"/>
  <c r="F107" i="2"/>
  <c r="G58" i="5" s="1"/>
  <c r="F106" i="2"/>
  <c r="G57" i="5" s="1"/>
  <c r="F105" i="2"/>
  <c r="G56" i="5" s="1"/>
  <c r="F104" i="2"/>
  <c r="G55" i="5" s="1"/>
  <c r="F103" i="2"/>
  <c r="G54" i="5" s="1"/>
  <c r="F102" i="2"/>
  <c r="G53" i="5" s="1"/>
  <c r="F101" i="2"/>
  <c r="G52" i="5" s="1"/>
  <c r="F100" i="2"/>
  <c r="G51" i="5" s="1"/>
  <c r="F99" i="2"/>
  <c r="G50" i="5" s="1"/>
  <c r="F98" i="2"/>
  <c r="G49" i="5" s="1"/>
  <c r="F97" i="2"/>
  <c r="G48" i="5" s="1"/>
  <c r="F96" i="2"/>
  <c r="G47" i="5" s="1"/>
  <c r="F95" i="2"/>
  <c r="G46" i="5" s="1"/>
  <c r="F94" i="2"/>
  <c r="G45" i="5" s="1"/>
  <c r="F93" i="2"/>
  <c r="G44" i="5" s="1"/>
  <c r="F92" i="2"/>
  <c r="G43" i="5" s="1"/>
  <c r="D105" i="2"/>
  <c r="D104" i="2"/>
  <c r="D103" i="2"/>
  <c r="D98" i="2"/>
  <c r="D96" i="2"/>
  <c r="D92" i="2"/>
  <c r="C91" i="2"/>
  <c r="D90" i="2"/>
  <c r="C59" i="8" s="1"/>
  <c r="D59" i="8" s="1"/>
  <c r="D89" i="2"/>
  <c r="D88" i="2"/>
  <c r="C57" i="8" s="1"/>
  <c r="D57" i="8" s="1"/>
  <c r="D87" i="2"/>
  <c r="C56" i="8" s="1"/>
  <c r="D56" i="8" s="1"/>
  <c r="D65" i="2"/>
  <c r="C34" i="8" s="1"/>
  <c r="D34" i="8" s="1"/>
  <c r="D66" i="2"/>
  <c r="C35" i="8" s="1"/>
  <c r="D35" i="8" s="1"/>
  <c r="G29" i="2"/>
  <c r="G30" i="6" s="1"/>
  <c r="C30" i="6"/>
  <c r="G28" i="2"/>
  <c r="G29" i="6" s="1"/>
  <c r="C28" i="2"/>
  <c r="C29" i="6" s="1"/>
  <c r="G27" i="2"/>
  <c r="G28" i="6" s="1"/>
  <c r="C27" i="2"/>
  <c r="C28" i="6" s="1"/>
  <c r="G26" i="2"/>
  <c r="G27" i="6" s="1"/>
  <c r="C26" i="2"/>
  <c r="G25" i="2"/>
  <c r="G26" i="6" s="1"/>
  <c r="C25" i="2"/>
  <c r="C26" i="6" s="1"/>
  <c r="L29" i="2"/>
  <c r="L28" i="2"/>
  <c r="L29" i="6" s="1"/>
  <c r="L27" i="2"/>
  <c r="L28" i="6" s="1"/>
  <c r="L26" i="2"/>
  <c r="L27" i="6" s="1"/>
  <c r="L25" i="2"/>
  <c r="L26" i="6" s="1"/>
  <c r="L24" i="2"/>
  <c r="L23" i="2"/>
  <c r="L22" i="2"/>
  <c r="L21" i="2"/>
  <c r="C24" i="2"/>
  <c r="C25" i="6" s="1"/>
  <c r="G24" i="2"/>
  <c r="G23" i="2"/>
  <c r="G24" i="6" s="1"/>
  <c r="G22" i="2"/>
  <c r="C21" i="2"/>
  <c r="C22" i="6" s="1"/>
  <c r="C20" i="2"/>
  <c r="C18" i="2"/>
  <c r="E17" i="2"/>
  <c r="E18" i="6" s="1"/>
  <c r="C17" i="2"/>
  <c r="L7" i="2"/>
  <c r="L8" i="6" s="1"/>
  <c r="L8" i="2"/>
  <c r="L9" i="6" s="1"/>
  <c r="L9" i="2"/>
  <c r="L10" i="6" s="1"/>
  <c r="L10" i="2"/>
  <c r="L11" i="6" s="1"/>
  <c r="L11" i="2"/>
  <c r="L12" i="6" s="1"/>
  <c r="L12" i="2"/>
  <c r="L13" i="6" s="1"/>
  <c r="L13" i="2"/>
  <c r="L14" i="6" s="1"/>
  <c r="L14" i="2"/>
  <c r="L15" i="6" s="1"/>
  <c r="L15" i="2"/>
  <c r="L16" i="6" s="1"/>
  <c r="L16" i="2"/>
  <c r="L17" i="6" s="1"/>
  <c r="C9" i="6"/>
  <c r="C10" i="6"/>
  <c r="C11" i="6"/>
  <c r="C12" i="2"/>
  <c r="C13" i="2"/>
  <c r="C14" i="6" s="1"/>
  <c r="C14" i="2"/>
  <c r="C15" i="6" s="1"/>
  <c r="C15" i="2"/>
  <c r="C16" i="6" s="1"/>
  <c r="C16" i="2"/>
  <c r="C17" i="6" s="1"/>
  <c r="L4" i="2"/>
  <c r="L6" i="2"/>
  <c r="G6" i="2"/>
  <c r="G7" i="6" s="1"/>
  <c r="D5" i="2"/>
  <c r="C4" i="2"/>
  <c r="C5" i="2"/>
  <c r="C6" i="6" s="1"/>
  <c r="C3" i="2"/>
  <c r="C83" i="2" l="1"/>
  <c r="C5" i="6"/>
  <c r="C53" i="2"/>
  <c r="D4" i="7" s="1"/>
  <c r="C124" i="2"/>
  <c r="C19" i="6"/>
  <c r="C67" i="2"/>
  <c r="C18" i="7" s="1"/>
  <c r="C34" i="2"/>
  <c r="C35" i="6" s="1"/>
  <c r="C82" i="2"/>
  <c r="C4" i="6"/>
  <c r="C93" i="2"/>
  <c r="C21" i="6"/>
  <c r="D91" i="2"/>
  <c r="C60" i="8" s="1"/>
  <c r="D60" i="8" s="1"/>
  <c r="C43" i="7"/>
  <c r="E5" i="2"/>
  <c r="E6" i="6" s="1"/>
  <c r="D6" i="6"/>
  <c r="C52" i="2"/>
  <c r="E3" i="7" s="1"/>
  <c r="C18" i="6"/>
  <c r="C123" i="2"/>
  <c r="C27" i="6"/>
  <c r="C58" i="8"/>
  <c r="D58" i="8" s="1"/>
  <c r="M6" i="2"/>
  <c r="L7" i="6"/>
  <c r="M4" i="2"/>
  <c r="L5" i="6"/>
  <c r="M24" i="2"/>
  <c r="M25" i="6" s="1"/>
  <c r="L25" i="6"/>
  <c r="C101" i="2"/>
  <c r="D53" i="2"/>
  <c r="C22" i="8" s="1"/>
  <c r="D22" i="8" s="1"/>
  <c r="C13" i="6"/>
  <c r="D52" i="2"/>
  <c r="C21" i="8" s="1"/>
  <c r="D21" i="8" s="1"/>
  <c r="C8" i="6"/>
  <c r="M21" i="2"/>
  <c r="M22" i="6" s="1"/>
  <c r="L22" i="6"/>
  <c r="M29" i="2"/>
  <c r="M30" i="6" s="1"/>
  <c r="L30" i="6"/>
  <c r="M22" i="2"/>
  <c r="M23" i="6" s="1"/>
  <c r="L23" i="6"/>
  <c r="C67" i="8"/>
  <c r="D67" i="8" s="1"/>
  <c r="E49" i="5"/>
  <c r="M23" i="2"/>
  <c r="M24" i="6" s="1"/>
  <c r="L24" i="6"/>
  <c r="E56" i="5"/>
  <c r="C74" i="8"/>
  <c r="D74" i="8" s="1"/>
  <c r="E55" i="5"/>
  <c r="C73" i="8"/>
  <c r="D73" i="8" s="1"/>
  <c r="E54" i="5"/>
  <c r="C72" i="8"/>
  <c r="D72" i="8" s="1"/>
  <c r="C61" i="8"/>
  <c r="D61" i="8" s="1"/>
  <c r="E43" i="5"/>
  <c r="E47" i="5"/>
  <c r="C65" i="8"/>
  <c r="D65" i="8" s="1"/>
  <c r="C106" i="2"/>
  <c r="C58" i="7" s="1"/>
  <c r="G31" i="6"/>
  <c r="C94" i="2"/>
  <c r="D46" i="7" s="1"/>
  <c r="G25" i="6"/>
  <c r="C100" i="2"/>
  <c r="E52" i="7" s="1"/>
  <c r="G23" i="6"/>
  <c r="C54" i="2"/>
  <c r="M26" i="6"/>
  <c r="C120" i="2"/>
  <c r="C119" i="2"/>
  <c r="M28" i="2"/>
  <c r="M29" i="6" s="1"/>
  <c r="C117" i="2"/>
  <c r="C95" i="2"/>
  <c r="D95" i="2" s="1"/>
  <c r="M26" i="2"/>
  <c r="M27" i="6" s="1"/>
  <c r="C115" i="2"/>
  <c r="C108" i="2"/>
  <c r="C107" i="2"/>
  <c r="M27" i="2"/>
  <c r="M28" i="6" s="1"/>
  <c r="C116" i="2"/>
  <c r="M30" i="2"/>
  <c r="M31" i="6" s="1"/>
  <c r="D33" i="5" l="1"/>
  <c r="D82" i="2"/>
  <c r="E33" i="7"/>
  <c r="C76" i="7"/>
  <c r="D124" i="2"/>
  <c r="D75" i="5"/>
  <c r="D123" i="2"/>
  <c r="D74" i="5"/>
  <c r="C75" i="7"/>
  <c r="D45" i="7"/>
  <c r="D44" i="5"/>
  <c r="D93" i="2"/>
  <c r="D54" i="2"/>
  <c r="C23" i="8" s="1"/>
  <c r="D23" i="8" s="1"/>
  <c r="D5" i="7"/>
  <c r="C34" i="7"/>
  <c r="D34" i="5"/>
  <c r="D83" i="2"/>
  <c r="M5" i="6"/>
  <c r="C60" i="7"/>
  <c r="E60" i="7"/>
  <c r="E71" i="7"/>
  <c r="D71" i="7"/>
  <c r="D68" i="7"/>
  <c r="E68" i="7"/>
  <c r="E69" i="7"/>
  <c r="C69" i="7"/>
  <c r="C72" i="7"/>
  <c r="E72" i="7"/>
  <c r="D73" i="7"/>
  <c r="C73" i="7"/>
  <c r="C53" i="7"/>
  <c r="D53" i="7"/>
  <c r="E59" i="7"/>
  <c r="D59" i="7"/>
  <c r="D46" i="5"/>
  <c r="E47" i="7"/>
  <c r="C70" i="7"/>
  <c r="D70" i="7"/>
  <c r="D67" i="7"/>
  <c r="C67" i="7"/>
  <c r="D108" i="2"/>
  <c r="D59" i="5"/>
  <c r="D116" i="2"/>
  <c r="D67" i="5"/>
  <c r="D117" i="2"/>
  <c r="D68" i="5"/>
  <c r="D121" i="2"/>
  <c r="D72" i="5"/>
  <c r="D119" i="2"/>
  <c r="D70" i="5"/>
  <c r="D115" i="2"/>
  <c r="D66" i="5"/>
  <c r="D120" i="2"/>
  <c r="D71" i="5"/>
  <c r="C68" i="2"/>
  <c r="M7" i="6"/>
  <c r="D107" i="2"/>
  <c r="D58" i="5"/>
  <c r="D118" i="2"/>
  <c r="D69" i="5"/>
  <c r="D52" i="5"/>
  <c r="D101" i="2"/>
  <c r="D106" i="2"/>
  <c r="D57" i="5"/>
  <c r="D94" i="2"/>
  <c r="D45" i="5"/>
  <c r="C64" i="8"/>
  <c r="D64" i="8" s="1"/>
  <c r="E46" i="5"/>
  <c r="D100" i="2"/>
  <c r="D51" i="5"/>
  <c r="F53" i="2"/>
  <c r="G4" i="5" s="1"/>
  <c r="F54" i="2"/>
  <c r="G5" i="5" s="1"/>
  <c r="F55" i="2"/>
  <c r="G6" i="5" s="1"/>
  <c r="F56" i="2"/>
  <c r="G7" i="5" s="1"/>
  <c r="F57" i="2"/>
  <c r="G8" i="5" s="1"/>
  <c r="F58" i="2"/>
  <c r="G9" i="5" s="1"/>
  <c r="F59" i="2"/>
  <c r="G10" i="5" s="1"/>
  <c r="F60" i="2"/>
  <c r="G11" i="5" s="1"/>
  <c r="F61" i="2"/>
  <c r="G12" i="5" s="1"/>
  <c r="F62" i="2"/>
  <c r="G13" i="5" s="1"/>
  <c r="F63" i="2"/>
  <c r="G14" i="5" s="1"/>
  <c r="F64" i="2"/>
  <c r="G15" i="5" s="1"/>
  <c r="F65" i="2"/>
  <c r="G16" i="5" s="1"/>
  <c r="F66" i="2"/>
  <c r="G17" i="5" s="1"/>
  <c r="F67" i="2"/>
  <c r="G18" i="5" s="1"/>
  <c r="F68" i="2"/>
  <c r="G19" i="5" s="1"/>
  <c r="F69" i="2"/>
  <c r="G20" i="5" s="1"/>
  <c r="F70" i="2"/>
  <c r="G21" i="5" s="1"/>
  <c r="F71" i="2"/>
  <c r="G22" i="5" s="1"/>
  <c r="F72" i="2"/>
  <c r="G23" i="5" s="1"/>
  <c r="F73" i="2"/>
  <c r="G24" i="5" s="1"/>
  <c r="F74" i="2"/>
  <c r="G25" i="5" s="1"/>
  <c r="F75" i="2"/>
  <c r="G26" i="5" s="1"/>
  <c r="F76" i="2"/>
  <c r="G27" i="5" s="1"/>
  <c r="F77" i="2"/>
  <c r="G28" i="5" s="1"/>
  <c r="F78" i="2"/>
  <c r="G29" i="5" s="1"/>
  <c r="F79" i="2"/>
  <c r="G30" i="5" s="1"/>
  <c r="F80" i="2"/>
  <c r="G31" i="5" s="1"/>
  <c r="F81" i="2"/>
  <c r="G32" i="5" s="1"/>
  <c r="F87" i="2"/>
  <c r="G38" i="5" s="1"/>
  <c r="F88" i="2"/>
  <c r="G39" i="5" s="1"/>
  <c r="F89" i="2"/>
  <c r="G40" i="5" s="1"/>
  <c r="F90" i="2"/>
  <c r="G41" i="5" s="1"/>
  <c r="F91" i="2"/>
  <c r="G42" i="5" s="1"/>
  <c r="F52" i="2"/>
  <c r="G3" i="5" s="1"/>
  <c r="F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8" i="5"/>
  <c r="F39" i="5"/>
  <c r="F40" i="5"/>
  <c r="F41" i="5"/>
  <c r="F42" i="5"/>
  <c r="E44" i="5" l="1"/>
  <c r="C62" i="8"/>
  <c r="D62" i="8" s="1"/>
  <c r="C92" i="8"/>
  <c r="D92" i="8" s="1"/>
  <c r="E74" i="5"/>
  <c r="C51" i="8"/>
  <c r="D51" i="8" s="1"/>
  <c r="E33" i="5"/>
  <c r="C52" i="8"/>
  <c r="D52" i="8" s="1"/>
  <c r="E34" i="5"/>
  <c r="C93" i="8"/>
  <c r="D93" i="8" s="1"/>
  <c r="E75" i="5"/>
  <c r="D68" i="2"/>
  <c r="C37" i="8" s="1"/>
  <c r="D37" i="8" s="1"/>
  <c r="D19" i="7"/>
  <c r="E19" i="7"/>
  <c r="C76" i="8"/>
  <c r="D76" i="8" s="1"/>
  <c r="E58" i="5"/>
  <c r="C89" i="8"/>
  <c r="D89" i="8" s="1"/>
  <c r="E71" i="5"/>
  <c r="C88" i="8"/>
  <c r="D88" i="8" s="1"/>
  <c r="E70" i="5"/>
  <c r="C86" i="8"/>
  <c r="D86" i="8" s="1"/>
  <c r="E68" i="5"/>
  <c r="C77" i="8"/>
  <c r="D77" i="8" s="1"/>
  <c r="E59" i="5"/>
  <c r="E69" i="5"/>
  <c r="C87" i="8"/>
  <c r="D87" i="8" s="1"/>
  <c r="C84" i="8"/>
  <c r="D84" i="8" s="1"/>
  <c r="E66" i="5"/>
  <c r="C90" i="8"/>
  <c r="D90" i="8" s="1"/>
  <c r="E72" i="5"/>
  <c r="C85" i="8"/>
  <c r="D85" i="8" s="1"/>
  <c r="E67" i="5"/>
  <c r="E52" i="5"/>
  <c r="C70" i="8"/>
  <c r="D70" i="8" s="1"/>
  <c r="E57" i="5"/>
  <c r="C75" i="8"/>
  <c r="D75" i="8" s="1"/>
  <c r="E45" i="5"/>
  <c r="C63" i="8"/>
  <c r="D63" i="8" s="1"/>
  <c r="C69" i="8"/>
  <c r="D69" i="8" s="1"/>
  <c r="E51" i="5"/>
  <c r="B9" i="5"/>
  <c r="C9" i="5"/>
  <c r="B10" i="5"/>
  <c r="C10" i="5"/>
  <c r="B11" i="5"/>
  <c r="C11" i="5"/>
  <c r="B12" i="5"/>
  <c r="C12" i="5"/>
  <c r="B13" i="5"/>
  <c r="C13" i="5"/>
  <c r="B14" i="5"/>
  <c r="C14" i="5"/>
  <c r="B15" i="5"/>
  <c r="C15" i="5"/>
  <c r="B16" i="5"/>
  <c r="C16" i="5"/>
  <c r="B17" i="5"/>
  <c r="C17" i="5"/>
  <c r="B18" i="5"/>
  <c r="C18" i="5"/>
  <c r="B19" i="5"/>
  <c r="C19" i="5"/>
  <c r="B20" i="5"/>
  <c r="C20" i="5"/>
  <c r="B21" i="5"/>
  <c r="C21" i="5"/>
  <c r="B22" i="5"/>
  <c r="C22" i="5"/>
  <c r="B23" i="5"/>
  <c r="C23" i="5"/>
  <c r="B24" i="5"/>
  <c r="C24" i="5"/>
  <c r="B25" i="5"/>
  <c r="C25" i="5"/>
  <c r="B26" i="5"/>
  <c r="C26" i="5"/>
  <c r="B27" i="5"/>
  <c r="C27" i="5"/>
  <c r="B28" i="5"/>
  <c r="C28" i="5"/>
  <c r="B29" i="5"/>
  <c r="C29" i="5"/>
  <c r="B30" i="5"/>
  <c r="C30" i="5"/>
  <c r="B31" i="5"/>
  <c r="C31" i="5"/>
  <c r="B32" i="5"/>
  <c r="C32" i="5"/>
  <c r="B38" i="5"/>
  <c r="C38" i="5"/>
  <c r="B39" i="5"/>
  <c r="C39" i="5"/>
  <c r="B40" i="5"/>
  <c r="C40" i="5"/>
  <c r="B41" i="5"/>
  <c r="C41" i="5"/>
  <c r="B42" i="5"/>
  <c r="C42" i="5"/>
  <c r="E16" i="5"/>
  <c r="D16" i="5" l="1"/>
  <c r="G3" i="2"/>
  <c r="G4" i="6" l="1"/>
  <c r="E42" i="5"/>
  <c r="D42" i="5"/>
  <c r="M17" i="8" l="1"/>
  <c r="G55" i="8" l="1"/>
  <c r="G53" i="8"/>
  <c r="G106" i="8"/>
  <c r="G123" i="8"/>
  <c r="G110" i="8"/>
  <c r="G97" i="8"/>
  <c r="G96" i="8"/>
  <c r="G113" i="8"/>
  <c r="G112" i="8"/>
  <c r="G115" i="8"/>
  <c r="G107" i="8"/>
  <c r="G102" i="8"/>
  <c r="G119" i="8"/>
  <c r="G109" i="8"/>
  <c r="G108" i="8"/>
  <c r="G125" i="8"/>
  <c r="G105" i="8"/>
  <c r="G122" i="8"/>
  <c r="G99" i="8"/>
  <c r="G124" i="8"/>
  <c r="G98" i="8"/>
  <c r="G118" i="8"/>
  <c r="G114" i="8"/>
  <c r="G104" i="8"/>
  <c r="G121" i="8"/>
  <c r="G103" i="8"/>
  <c r="G95" i="8"/>
  <c r="G116" i="8"/>
  <c r="G94" i="8"/>
  <c r="G101" i="8"/>
  <c r="G54" i="8"/>
  <c r="G100" i="8"/>
  <c r="G117" i="8"/>
  <c r="G120" i="8"/>
  <c r="G111" i="8"/>
  <c r="G57" i="8"/>
  <c r="G35" i="8"/>
  <c r="G59" i="8"/>
  <c r="G34" i="8"/>
  <c r="G56" i="8"/>
  <c r="G61" i="8"/>
  <c r="G74" i="8"/>
  <c r="G21" i="8"/>
  <c r="G58" i="8"/>
  <c r="G22" i="8"/>
  <c r="G73" i="8"/>
  <c r="G65" i="8"/>
  <c r="G60" i="8"/>
  <c r="G72" i="8"/>
  <c r="G67" i="8"/>
  <c r="G64" i="8"/>
  <c r="G23" i="8"/>
  <c r="G52" i="8"/>
  <c r="G84" i="8"/>
  <c r="G62" i="8"/>
  <c r="G87" i="8"/>
  <c r="G86" i="8"/>
  <c r="G92" i="8"/>
  <c r="G77" i="8"/>
  <c r="G75" i="8"/>
  <c r="G93" i="8"/>
  <c r="G89" i="8"/>
  <c r="G69" i="8"/>
  <c r="G88" i="8"/>
  <c r="G63" i="8"/>
  <c r="G51" i="8"/>
  <c r="G37" i="8"/>
  <c r="G85" i="8"/>
  <c r="G76" i="8"/>
  <c r="G70" i="8"/>
  <c r="G90" i="8"/>
  <c r="B2" i="5"/>
  <c r="C2" i="5"/>
  <c r="D2" i="5"/>
  <c r="E2" i="5"/>
  <c r="F2" i="5"/>
  <c r="G2" i="5"/>
  <c r="B3" i="5"/>
  <c r="C3" i="5"/>
  <c r="B4" i="5"/>
  <c r="C4" i="5"/>
  <c r="B5" i="5"/>
  <c r="C5" i="5"/>
  <c r="B6" i="5"/>
  <c r="C6" i="5"/>
  <c r="B7" i="5"/>
  <c r="C7" i="5"/>
  <c r="B8" i="5"/>
  <c r="C8" i="5"/>
  <c r="D3" i="5" l="1"/>
  <c r="D5" i="5"/>
  <c r="D4" i="5"/>
  <c r="E17" i="5" l="1"/>
  <c r="D17" i="5"/>
  <c r="E3" i="5"/>
  <c r="E5" i="5"/>
  <c r="E4" i="5"/>
  <c r="L20" i="2" l="1"/>
  <c r="L19" i="2"/>
  <c r="L18" i="2"/>
  <c r="L19" i="6" s="1"/>
  <c r="L17" i="2"/>
  <c r="L18" i="6" s="1"/>
  <c r="L5" i="2"/>
  <c r="L6" i="6" s="1"/>
  <c r="L3" i="2"/>
  <c r="G4" i="2"/>
  <c r="G5" i="2"/>
  <c r="G6" i="6" s="1"/>
  <c r="G7" i="2"/>
  <c r="G8" i="2"/>
  <c r="G9" i="2"/>
  <c r="G10" i="2"/>
  <c r="G11" i="2"/>
  <c r="G12" i="2"/>
  <c r="G13" i="2"/>
  <c r="G14" i="2"/>
  <c r="G15" i="2"/>
  <c r="G16" i="2"/>
  <c r="G17" i="2"/>
  <c r="G18" i="6" s="1"/>
  <c r="G18" i="2"/>
  <c r="G19" i="6" s="1"/>
  <c r="E19" i="2"/>
  <c r="G20" i="2"/>
  <c r="G21" i="2"/>
  <c r="D67" i="2"/>
  <c r="G5" i="6" l="1"/>
  <c r="G34" i="2"/>
  <c r="G35" i="6" s="1"/>
  <c r="L4" i="6"/>
  <c r="C79" i="2"/>
  <c r="C80" i="2"/>
  <c r="G19" i="2"/>
  <c r="G20" i="6" s="1"/>
  <c r="E20" i="6"/>
  <c r="C114" i="2"/>
  <c r="L21" i="6"/>
  <c r="C36" i="8"/>
  <c r="D36" i="8" s="1"/>
  <c r="G36" i="8" s="1"/>
  <c r="L20" i="6"/>
  <c r="C122" i="2"/>
  <c r="C99" i="2"/>
  <c r="D51" i="7" s="1"/>
  <c r="G22" i="6"/>
  <c r="C97" i="2"/>
  <c r="C49" i="7" s="1"/>
  <c r="G21" i="6"/>
  <c r="C64" i="2"/>
  <c r="G17" i="6"/>
  <c r="C63" i="2"/>
  <c r="G16" i="6"/>
  <c r="C62" i="2"/>
  <c r="G15" i="6"/>
  <c r="C61" i="2"/>
  <c r="D12" i="5" s="1"/>
  <c r="G14" i="6"/>
  <c r="C60" i="2"/>
  <c r="D11" i="5" s="1"/>
  <c r="G13" i="6"/>
  <c r="C59" i="2"/>
  <c r="G12" i="6"/>
  <c r="C58" i="2"/>
  <c r="D9" i="5" s="1"/>
  <c r="G11" i="6"/>
  <c r="C57" i="2"/>
  <c r="G10" i="6"/>
  <c r="C56" i="2"/>
  <c r="D7" i="5" s="1"/>
  <c r="G9" i="6"/>
  <c r="C55" i="2"/>
  <c r="G8" i="6"/>
  <c r="C112" i="2"/>
  <c r="C110" i="2"/>
  <c r="C109" i="2"/>
  <c r="D102" i="2"/>
  <c r="D8" i="5"/>
  <c r="D59" i="2"/>
  <c r="C28" i="8" s="1"/>
  <c r="D28" i="8" s="1"/>
  <c r="G28" i="8" s="1"/>
  <c r="E18" i="5"/>
  <c r="D18" i="5"/>
  <c r="M3" i="2"/>
  <c r="M14" i="2"/>
  <c r="M12" i="2"/>
  <c r="M13" i="6" s="1"/>
  <c r="M5" i="2"/>
  <c r="M6" i="6" s="1"/>
  <c r="M16" i="2"/>
  <c r="M17" i="2"/>
  <c r="M18" i="6" s="1"/>
  <c r="M13" i="2"/>
  <c r="M14" i="6" s="1"/>
  <c r="M19" i="6"/>
  <c r="M9" i="2"/>
  <c r="M10" i="2"/>
  <c r="M19" i="2"/>
  <c r="M8" i="2"/>
  <c r="M15" i="2"/>
  <c r="M16" i="6" s="1"/>
  <c r="M7" i="2"/>
  <c r="M20" i="2"/>
  <c r="M11" i="2"/>
  <c r="D81" i="2" l="1"/>
  <c r="C50" i="8" s="1"/>
  <c r="D50" i="8" s="1"/>
  <c r="G50" i="8" s="1"/>
  <c r="E32" i="7"/>
  <c r="C32" i="7"/>
  <c r="M4" i="6"/>
  <c r="M34" i="2"/>
  <c r="M35" i="6" s="1"/>
  <c r="D79" i="2"/>
  <c r="C48" i="8" s="1"/>
  <c r="D48" i="8" s="1"/>
  <c r="G48" i="8" s="1"/>
  <c r="D30" i="7"/>
  <c r="C30" i="7"/>
  <c r="E31" i="7"/>
  <c r="D31" i="7"/>
  <c r="D80" i="2"/>
  <c r="C49" i="8" s="1"/>
  <c r="D49" i="8" s="1"/>
  <c r="G49" i="8" s="1"/>
  <c r="E63" i="7"/>
  <c r="C63" i="7"/>
  <c r="D6" i="5"/>
  <c r="C6" i="7"/>
  <c r="D57" i="2"/>
  <c r="C26" i="8" s="1"/>
  <c r="D26" i="8" s="1"/>
  <c r="G26" i="8" s="1"/>
  <c r="E8" i="7"/>
  <c r="D63" i="2"/>
  <c r="C32" i="8" s="1"/>
  <c r="D32" i="8" s="1"/>
  <c r="G32" i="8" s="1"/>
  <c r="E14" i="7"/>
  <c r="D61" i="7"/>
  <c r="C61" i="7"/>
  <c r="C64" i="7"/>
  <c r="D64" i="7"/>
  <c r="D56" i="2"/>
  <c r="C25" i="8" s="1"/>
  <c r="D25" i="8" s="1"/>
  <c r="G25" i="8" s="1"/>
  <c r="D7" i="7"/>
  <c r="D58" i="2"/>
  <c r="C27" i="8" s="1"/>
  <c r="D27" i="8" s="1"/>
  <c r="G27" i="8" s="1"/>
  <c r="C9" i="7"/>
  <c r="D60" i="2"/>
  <c r="C29" i="8" s="1"/>
  <c r="D29" i="8" s="1"/>
  <c r="G29" i="8" s="1"/>
  <c r="E11" i="7"/>
  <c r="D62" i="2"/>
  <c r="C31" i="8" s="1"/>
  <c r="D31" i="8" s="1"/>
  <c r="G31" i="8" s="1"/>
  <c r="D13" i="7"/>
  <c r="D64" i="2"/>
  <c r="C33" i="8" s="1"/>
  <c r="D33" i="8" s="1"/>
  <c r="G33" i="8" s="1"/>
  <c r="C15" i="7"/>
  <c r="E65" i="7"/>
  <c r="D65" i="7"/>
  <c r="D10" i="5"/>
  <c r="D10" i="7"/>
  <c r="D61" i="2"/>
  <c r="C30" i="8" s="1"/>
  <c r="D30" i="8" s="1"/>
  <c r="G30" i="8" s="1"/>
  <c r="C12" i="7"/>
  <c r="D55" i="2"/>
  <c r="C24" i="8" s="1"/>
  <c r="D24" i="8" s="1"/>
  <c r="G24" i="8" s="1"/>
  <c r="D15" i="5"/>
  <c r="D13" i="5"/>
  <c r="D62" i="7"/>
  <c r="E62" i="7"/>
  <c r="D74" i="7"/>
  <c r="E74" i="7"/>
  <c r="C66" i="7"/>
  <c r="E66" i="7"/>
  <c r="D113" i="2"/>
  <c r="D64" i="5"/>
  <c r="D114" i="2"/>
  <c r="D65" i="5"/>
  <c r="C69" i="2"/>
  <c r="D20" i="5" s="1"/>
  <c r="M8" i="6"/>
  <c r="C72" i="2"/>
  <c r="M11" i="6"/>
  <c r="C76" i="2"/>
  <c r="D27" i="5" s="1"/>
  <c r="M15" i="6"/>
  <c r="D14" i="5"/>
  <c r="D111" i="2"/>
  <c r="D62" i="5"/>
  <c r="D41" i="5"/>
  <c r="M20" i="6"/>
  <c r="C71" i="2"/>
  <c r="M10" i="6"/>
  <c r="C78" i="2"/>
  <c r="D29" i="5" s="1"/>
  <c r="M17" i="6"/>
  <c r="D109" i="2"/>
  <c r="D60" i="5"/>
  <c r="D112" i="2"/>
  <c r="D63" i="5"/>
  <c r="C73" i="2"/>
  <c r="M12" i="6"/>
  <c r="C70" i="2"/>
  <c r="M9" i="6"/>
  <c r="D110" i="2"/>
  <c r="D61" i="5"/>
  <c r="D73" i="5"/>
  <c r="D122" i="2"/>
  <c r="D40" i="5"/>
  <c r="M21" i="6"/>
  <c r="E53" i="5"/>
  <c r="C71" i="8"/>
  <c r="D71" i="8" s="1"/>
  <c r="G71" i="8" s="1"/>
  <c r="D99" i="2"/>
  <c r="D50" i="5"/>
  <c r="D97" i="2"/>
  <c r="D48" i="5"/>
  <c r="D32" i="5"/>
  <c r="C74" i="2"/>
  <c r="D38" i="5"/>
  <c r="C75" i="2"/>
  <c r="E6" i="5"/>
  <c r="E14" i="5"/>
  <c r="E11" i="5"/>
  <c r="E8" i="5"/>
  <c r="E9" i="5"/>
  <c r="D39" i="5"/>
  <c r="C77" i="2"/>
  <c r="E10" i="5"/>
  <c r="E7" i="5"/>
  <c r="E15" i="5"/>
  <c r="E13" i="5"/>
  <c r="D39" i="2"/>
  <c r="E19" i="5"/>
  <c r="D19" i="5"/>
  <c r="E38" i="5"/>
  <c r="E41" i="5"/>
  <c r="E43" i="2"/>
  <c r="G43" i="2" s="1"/>
  <c r="E41" i="2"/>
  <c r="G41" i="2" s="1"/>
  <c r="E40" i="2"/>
  <c r="G40" i="2" s="1"/>
  <c r="E40" i="5"/>
  <c r="E39" i="5"/>
  <c r="D31" i="5"/>
  <c r="E32" i="5" l="1"/>
  <c r="D77" i="7"/>
  <c r="C77" i="7"/>
  <c r="E77" i="7"/>
  <c r="D70" i="2"/>
  <c r="C21" i="7"/>
  <c r="D21" i="7"/>
  <c r="E12" i="5"/>
  <c r="E28" i="7"/>
  <c r="D28" i="7"/>
  <c r="D76" i="2"/>
  <c r="C45" i="8" s="1"/>
  <c r="D45" i="8" s="1"/>
  <c r="G45" i="8" s="1"/>
  <c r="C27" i="7"/>
  <c r="D27" i="7"/>
  <c r="D69" i="2"/>
  <c r="E20" i="7"/>
  <c r="C20" i="7"/>
  <c r="D75" i="2"/>
  <c r="C44" i="8" s="1"/>
  <c r="D44" i="8" s="1"/>
  <c r="G44" i="8" s="1"/>
  <c r="E26" i="7"/>
  <c r="C26" i="7"/>
  <c r="D73" i="2"/>
  <c r="C42" i="8" s="1"/>
  <c r="D42" i="8" s="1"/>
  <c r="G42" i="8" s="1"/>
  <c r="D24" i="7"/>
  <c r="C24" i="7"/>
  <c r="D71" i="2"/>
  <c r="C40" i="8" s="1"/>
  <c r="D40" i="8" s="1"/>
  <c r="G40" i="8" s="1"/>
  <c r="E22" i="7"/>
  <c r="D22" i="7"/>
  <c r="D21" i="5"/>
  <c r="D72" i="2"/>
  <c r="C41" i="8" s="1"/>
  <c r="D41" i="8" s="1"/>
  <c r="G41" i="8" s="1"/>
  <c r="C23" i="7"/>
  <c r="E23" i="7"/>
  <c r="D25" i="7"/>
  <c r="E25" i="7"/>
  <c r="D78" i="2"/>
  <c r="C47" i="8" s="1"/>
  <c r="D47" i="8" s="1"/>
  <c r="G47" i="8" s="1"/>
  <c r="C29" i="7"/>
  <c r="E29" i="7"/>
  <c r="N34" i="2"/>
  <c r="N35" i="6" s="1"/>
  <c r="E24" i="5"/>
  <c r="E61" i="5"/>
  <c r="C79" i="8"/>
  <c r="D79" i="8" s="1"/>
  <c r="G79" i="8" s="1"/>
  <c r="D22" i="5"/>
  <c r="E73" i="5"/>
  <c r="C91" i="8"/>
  <c r="D91" i="8" s="1"/>
  <c r="G91" i="8" s="1"/>
  <c r="C81" i="8"/>
  <c r="D81" i="8" s="1"/>
  <c r="G81" i="8" s="1"/>
  <c r="E63" i="5"/>
  <c r="C78" i="8"/>
  <c r="D78" i="8" s="1"/>
  <c r="G78" i="8" s="1"/>
  <c r="E60" i="5"/>
  <c r="C80" i="8"/>
  <c r="D80" i="8" s="1"/>
  <c r="G80" i="8" s="1"/>
  <c r="E62" i="5"/>
  <c r="E65" i="5"/>
  <c r="C83" i="8"/>
  <c r="D83" i="8" s="1"/>
  <c r="G83" i="8" s="1"/>
  <c r="D24" i="5"/>
  <c r="D23" i="5"/>
  <c r="C82" i="8"/>
  <c r="D82" i="8" s="1"/>
  <c r="G82" i="8" s="1"/>
  <c r="E64" i="5"/>
  <c r="C68" i="8"/>
  <c r="D68" i="8" s="1"/>
  <c r="G68" i="8" s="1"/>
  <c r="E50" i="5"/>
  <c r="E48" i="5"/>
  <c r="C66" i="8"/>
  <c r="D66" i="8" s="1"/>
  <c r="G66" i="8" s="1"/>
  <c r="D26" i="5"/>
  <c r="D74" i="2"/>
  <c r="C43" i="8" s="1"/>
  <c r="D43" i="8" s="1"/>
  <c r="G43" i="8" s="1"/>
  <c r="D25" i="5"/>
  <c r="D77" i="2"/>
  <c r="C46" i="8" s="1"/>
  <c r="D46" i="8" s="1"/>
  <c r="G46" i="8" s="1"/>
  <c r="D28" i="5"/>
  <c r="E39" i="2"/>
  <c r="G39" i="2" s="1"/>
  <c r="G44" i="2" s="1"/>
  <c r="H44" i="2" s="1"/>
  <c r="E30" i="5"/>
  <c r="D30" i="5"/>
  <c r="E26" i="5"/>
  <c r="E31" i="5"/>
  <c r="C38" i="7" l="1"/>
  <c r="E38" i="7"/>
  <c r="D38" i="7"/>
  <c r="E22" i="5"/>
  <c r="E27" i="5"/>
  <c r="E29" i="5"/>
  <c r="E23" i="5"/>
  <c r="C38" i="8"/>
  <c r="D38" i="8" s="1"/>
  <c r="G38" i="8" s="1"/>
  <c r="E20" i="5"/>
  <c r="C39" i="8"/>
  <c r="D39" i="8" s="1"/>
  <c r="G39" i="8" s="1"/>
  <c r="E21" i="5"/>
  <c r="E25" i="5"/>
  <c r="E28" i="5"/>
  <c r="F77" i="7"/>
  <c r="F38" i="7" l="1"/>
  <c r="G38" i="7" s="1"/>
  <c r="G77" i="7"/>
</calcChain>
</file>

<file path=xl/sharedStrings.xml><?xml version="1.0" encoding="utf-8"?>
<sst xmlns="http://schemas.openxmlformats.org/spreadsheetml/2006/main" count="346" uniqueCount="276">
  <si>
    <t>Total</t>
  </si>
  <si>
    <t>Pot. Iluminação (VA)</t>
  </si>
  <si>
    <t>Qtd</t>
  </si>
  <si>
    <t>FP</t>
  </si>
  <si>
    <t>Descrição</t>
  </si>
  <si>
    <t>Circulação</t>
  </si>
  <si>
    <t>Refeitório</t>
  </si>
  <si>
    <t>Depósito</t>
  </si>
  <si>
    <t>Ar Condicionado</t>
  </si>
  <si>
    <t>-</t>
  </si>
  <si>
    <t>Chuveiro</t>
  </si>
  <si>
    <t>Demanda</t>
  </si>
  <si>
    <t>FD</t>
  </si>
  <si>
    <t>P un corrigida(W)</t>
  </si>
  <si>
    <t>Ptotal (W)</t>
  </si>
  <si>
    <t>P un (W)</t>
  </si>
  <si>
    <t>Circuito</t>
  </si>
  <si>
    <t>Potência (W)</t>
  </si>
  <si>
    <t>Corrente (A)</t>
  </si>
  <si>
    <t>Disjuntor (A)</t>
  </si>
  <si>
    <t>Dependência</t>
  </si>
  <si>
    <t>Fase A</t>
  </si>
  <si>
    <t>Fase B</t>
  </si>
  <si>
    <t>Fase C</t>
  </si>
  <si>
    <t>ρ</t>
  </si>
  <si>
    <t>∆V%</t>
  </si>
  <si>
    <t>Vfn</t>
  </si>
  <si>
    <t>Sc</t>
  </si>
  <si>
    <t>∑Lc.Ic</t>
  </si>
  <si>
    <t>SOMA</t>
  </si>
  <si>
    <t>Painel 1</t>
  </si>
  <si>
    <t>Painel 2</t>
  </si>
  <si>
    <t>Recepção</t>
  </si>
  <si>
    <t>Gabinete 01</t>
  </si>
  <si>
    <t>Gabinete 02</t>
  </si>
  <si>
    <t>Gabinete 04</t>
  </si>
  <si>
    <t>Gabinete 03</t>
  </si>
  <si>
    <t>Gabinete 05</t>
  </si>
  <si>
    <t>Gabinete 06</t>
  </si>
  <si>
    <t>Gabinete 07</t>
  </si>
  <si>
    <t>Gabinete 08</t>
  </si>
  <si>
    <t>Gabinete 09</t>
  </si>
  <si>
    <t>Gabinete 10</t>
  </si>
  <si>
    <t>Gabinete 11</t>
  </si>
  <si>
    <t>Banheiro (gabinetes)</t>
  </si>
  <si>
    <t>Hall</t>
  </si>
  <si>
    <t>Banheiro (hall)</t>
  </si>
  <si>
    <t>Cozinha</t>
  </si>
  <si>
    <t>Central TI/Energia</t>
  </si>
  <si>
    <t>Sala 01</t>
  </si>
  <si>
    <t>Sala 02</t>
  </si>
  <si>
    <t>Sala 03</t>
  </si>
  <si>
    <t>Plenário</t>
  </si>
  <si>
    <t>Tomadas de Uso Geral (TUG)</t>
  </si>
  <si>
    <t>Tomadas de Uso Específico (TUE)</t>
  </si>
  <si>
    <t>Quantidade</t>
  </si>
  <si>
    <t>Potência(VA)</t>
  </si>
  <si>
    <t>Potência(W)</t>
  </si>
  <si>
    <t>Fator de Potência (FP)</t>
  </si>
  <si>
    <t>P. un(VA)</t>
  </si>
  <si>
    <t>Corredor (gabinetes)</t>
  </si>
  <si>
    <t>Sala de Reunião</t>
  </si>
  <si>
    <t>Iluminação + Tomadas de Uso Geral</t>
  </si>
  <si>
    <t>1a</t>
  </si>
  <si>
    <t>Lc</t>
  </si>
  <si>
    <t>Ic</t>
  </si>
  <si>
    <t>2a</t>
  </si>
  <si>
    <t>3a</t>
  </si>
  <si>
    <t>4a</t>
  </si>
  <si>
    <t>5a</t>
  </si>
  <si>
    <t>6a</t>
  </si>
  <si>
    <t>7a</t>
  </si>
  <si>
    <t>8a</t>
  </si>
  <si>
    <t>9a</t>
  </si>
  <si>
    <t>10a</t>
  </si>
  <si>
    <t>11a</t>
  </si>
  <si>
    <t>12a</t>
  </si>
  <si>
    <t>13a</t>
  </si>
  <si>
    <t>14a</t>
  </si>
  <si>
    <t>15a</t>
  </si>
  <si>
    <t>16a</t>
  </si>
  <si>
    <t>17a</t>
  </si>
  <si>
    <t>18a</t>
  </si>
  <si>
    <t>19a</t>
  </si>
  <si>
    <t>20a</t>
  </si>
  <si>
    <t>TUG (Sala de Reunião)</t>
  </si>
  <si>
    <t>TUG (Gabinete 02)</t>
  </si>
  <si>
    <t>TUG (Gabinete 03)</t>
  </si>
  <si>
    <t>TUG (Gabinete 04)</t>
  </si>
  <si>
    <t>TUG (Gabinete 05)</t>
  </si>
  <si>
    <t>TUG (Gabinete 06)</t>
  </si>
  <si>
    <t>TUG (Gabinete 07)</t>
  </si>
  <si>
    <t>TUG (Gabinete 08)</t>
  </si>
  <si>
    <t>TUG (Gabinete 09)</t>
  </si>
  <si>
    <t>TUG (Gabinete 10)</t>
  </si>
  <si>
    <t>TUG (Gabinete 11)</t>
  </si>
  <si>
    <t>Tensão (V)</t>
  </si>
  <si>
    <t>Cabo (mm²)</t>
  </si>
  <si>
    <t>TUG (Recepção)</t>
  </si>
  <si>
    <t>TUG (Corredor e Banheiro)</t>
  </si>
  <si>
    <t>TUE (Ar Condicionado Sala de Reunião)</t>
  </si>
  <si>
    <t>TUE (Ar Condicionado Gabinete 02)</t>
  </si>
  <si>
    <t>TUE (Ar Condicionado Gabinete 03)</t>
  </si>
  <si>
    <t>TUE (Ar Condicionado Gabinete 04)</t>
  </si>
  <si>
    <t>TUE (Ar Condicionado Gabinete 05)</t>
  </si>
  <si>
    <t>TUE (Ar Condicionado Gabinete 06)</t>
  </si>
  <si>
    <t>TUE (Ar Condicionado Gabinete 07)</t>
  </si>
  <si>
    <t>TUE (Ar Condicionado Gabinete 08)</t>
  </si>
  <si>
    <t>TUE (Ar Condicionado Gabinete 09)</t>
  </si>
  <si>
    <t>TUE (Ar Condicionado Gabinete 10)</t>
  </si>
  <si>
    <t>TUE (Ar Condicionado Gabinete 11)</t>
  </si>
  <si>
    <t>TUE (Ar Condicionado Recepção)</t>
  </si>
  <si>
    <t>21a</t>
  </si>
  <si>
    <t>22a</t>
  </si>
  <si>
    <t>23a</t>
  </si>
  <si>
    <t>24a</t>
  </si>
  <si>
    <t>25a</t>
  </si>
  <si>
    <t>26a</t>
  </si>
  <si>
    <t>27a</t>
  </si>
  <si>
    <t>28a</t>
  </si>
  <si>
    <t>29a</t>
  </si>
  <si>
    <t>30a</t>
  </si>
  <si>
    <t>1b</t>
  </si>
  <si>
    <t>2b</t>
  </si>
  <si>
    <t>3b</t>
  </si>
  <si>
    <t>4b</t>
  </si>
  <si>
    <t>5b</t>
  </si>
  <si>
    <t>6b</t>
  </si>
  <si>
    <t>7b</t>
  </si>
  <si>
    <t>8b</t>
  </si>
  <si>
    <t>9b</t>
  </si>
  <si>
    <t>10b</t>
  </si>
  <si>
    <t>11b</t>
  </si>
  <si>
    <t>12b</t>
  </si>
  <si>
    <t>13b</t>
  </si>
  <si>
    <t>14b</t>
  </si>
  <si>
    <t>15b</t>
  </si>
  <si>
    <t>16b</t>
  </si>
  <si>
    <t>Iluminação (Plenário)</t>
  </si>
  <si>
    <t>TUG (Plenário)</t>
  </si>
  <si>
    <t>TUG (Sala 02)</t>
  </si>
  <si>
    <t>TUG (Sala 01 e Circulação)</t>
  </si>
  <si>
    <t>TUG (Sala 03 e Circulação)</t>
  </si>
  <si>
    <t>Sala de Imprensa</t>
  </si>
  <si>
    <t>TUG (Central de TI/Energia)</t>
  </si>
  <si>
    <t>TUG (Depósito)</t>
  </si>
  <si>
    <t>Corredor (refeitório)</t>
  </si>
  <si>
    <t>TUG (Corredor refeitório)</t>
  </si>
  <si>
    <t>TUG (Refeitório)</t>
  </si>
  <si>
    <t>TUG (Refeitório e Cozinha)</t>
  </si>
  <si>
    <t>TUG (Cozinha)</t>
  </si>
  <si>
    <t>TUG (Almoxarifado)</t>
  </si>
  <si>
    <t>Almoxarifado</t>
  </si>
  <si>
    <t>TUG (Hall)</t>
  </si>
  <si>
    <t>17b</t>
  </si>
  <si>
    <t>18b</t>
  </si>
  <si>
    <t>19b</t>
  </si>
  <si>
    <t>20b</t>
  </si>
  <si>
    <t>21b</t>
  </si>
  <si>
    <t>22b</t>
  </si>
  <si>
    <t>23b</t>
  </si>
  <si>
    <t>24b</t>
  </si>
  <si>
    <t>25b</t>
  </si>
  <si>
    <t>26b</t>
  </si>
  <si>
    <t>27b</t>
  </si>
  <si>
    <t>28b</t>
  </si>
  <si>
    <t>29b</t>
  </si>
  <si>
    <t>30b</t>
  </si>
  <si>
    <t>TUG (Gabinete 01)</t>
  </si>
  <si>
    <t>TUG (Gabinete 01 / Aux)</t>
  </si>
  <si>
    <t>TUG (Sala de Imprensa)</t>
  </si>
  <si>
    <t>TUE (Ar Condicionado Sala de Imprensa)</t>
  </si>
  <si>
    <t>TUE (Ar Condicionado Gabinete 01 / Aux)</t>
  </si>
  <si>
    <t>TUE (Ar Condicionado Gabinete 01)</t>
  </si>
  <si>
    <t>TUE (Ar Condicionado Hall)</t>
  </si>
  <si>
    <t>TUE (Ar Condicionado Refeitório)</t>
  </si>
  <si>
    <t>TUE (Ar Condicionado Sala 01)</t>
  </si>
  <si>
    <t>31b</t>
  </si>
  <si>
    <t>32b</t>
  </si>
  <si>
    <t>33b</t>
  </si>
  <si>
    <t>34b</t>
  </si>
  <si>
    <t>TUE (Ar Condicionado Plenário)</t>
  </si>
  <si>
    <t>TUE (Ar Condicionado Central de TI/Energia)</t>
  </si>
  <si>
    <t>35b</t>
  </si>
  <si>
    <t>36b</t>
  </si>
  <si>
    <t>TUE (Chuveiro)</t>
  </si>
  <si>
    <t>Iluminação (Gabinetes 02, 03, 04, 05, Sala de Reunião e Banheiro)</t>
  </si>
  <si>
    <t>Iluminação (Gabinetes 06, 07, 08, 09, 10 e 11)</t>
  </si>
  <si>
    <t>31a</t>
  </si>
  <si>
    <t>32a</t>
  </si>
  <si>
    <t>Iluminação (Recepção)</t>
  </si>
  <si>
    <t>Iluminação (Corredor gabinetes)</t>
  </si>
  <si>
    <t>37b</t>
  </si>
  <si>
    <t>Iluminação (Salas 01, 02, 03 e Circulação)</t>
  </si>
  <si>
    <t>38b</t>
  </si>
  <si>
    <t>Iluminação (Hall, Banheiro Hall e Gabinete 01)</t>
  </si>
  <si>
    <t>Iluminação (Refeitório, Cozinha, Almoxarifado, Depósito, Central TI/Energia, Sala de Imprensa e Corredor refeitório)</t>
  </si>
  <si>
    <t>TUE (Ar Condicionado Sala 02)</t>
  </si>
  <si>
    <t>TUE (Ar Condicionado Sala 03)</t>
  </si>
  <si>
    <t>CARGA INSTALADA</t>
  </si>
  <si>
    <t>DEMANDA PREVISTA</t>
  </si>
  <si>
    <t>CORRENTE</t>
  </si>
  <si>
    <t xml:space="preserve">TENSÃO </t>
  </si>
  <si>
    <r>
      <rPr>
        <sz val="11"/>
        <color theme="1"/>
        <rFont val="Calibri"/>
        <family val="2"/>
      </rPr>
      <t>3Ø</t>
    </r>
    <r>
      <rPr>
        <sz val="11"/>
        <color theme="1"/>
        <rFont val="Calibri"/>
        <family val="2"/>
        <scheme val="minor"/>
      </rPr>
      <t>127/220V</t>
    </r>
  </si>
  <si>
    <t>TUE (Ar Condicionado Corredor gabinetes)</t>
  </si>
  <si>
    <t>33a</t>
  </si>
  <si>
    <t>34a</t>
  </si>
  <si>
    <t>35a</t>
  </si>
  <si>
    <t>1c</t>
  </si>
  <si>
    <t>2c</t>
  </si>
  <si>
    <t>3c</t>
  </si>
  <si>
    <t>4c</t>
  </si>
  <si>
    <t>5c</t>
  </si>
  <si>
    <t>6c</t>
  </si>
  <si>
    <t>7c</t>
  </si>
  <si>
    <t>8c</t>
  </si>
  <si>
    <t>9c</t>
  </si>
  <si>
    <t>10c</t>
  </si>
  <si>
    <t>11c</t>
  </si>
  <si>
    <t>12c</t>
  </si>
  <si>
    <t>13c</t>
  </si>
  <si>
    <t>14c</t>
  </si>
  <si>
    <t>15c</t>
  </si>
  <si>
    <t>16c</t>
  </si>
  <si>
    <t>1d</t>
  </si>
  <si>
    <t>2d</t>
  </si>
  <si>
    <t>3d</t>
  </si>
  <si>
    <t>4d</t>
  </si>
  <si>
    <t>5d</t>
  </si>
  <si>
    <t>6d</t>
  </si>
  <si>
    <t>7d</t>
  </si>
  <si>
    <t>8d</t>
  </si>
  <si>
    <t>9d</t>
  </si>
  <si>
    <t>10d</t>
  </si>
  <si>
    <t>11d</t>
  </si>
  <si>
    <t>12d</t>
  </si>
  <si>
    <t>13d</t>
  </si>
  <si>
    <t>14d</t>
  </si>
  <si>
    <t>15d</t>
  </si>
  <si>
    <t>16d</t>
  </si>
  <si>
    <t>ILUMINAÇÃO CORREDOR, SALAS 01, 02, 03 E 04</t>
  </si>
  <si>
    <t>ILUMINAÇÃO SALAS 05, 06, ARQUIVO E GUARITA</t>
  </si>
  <si>
    <t>TOMADAS SALA 01</t>
  </si>
  <si>
    <t>TOMADAS SALA 02</t>
  </si>
  <si>
    <t>TOMADAS SALA 03</t>
  </si>
  <si>
    <t>TOMADAS SALA 04</t>
  </si>
  <si>
    <t>TOMADAS SALA 05</t>
  </si>
  <si>
    <t>TOMADAS SALA 06</t>
  </si>
  <si>
    <t>TOMADAS GUARITA</t>
  </si>
  <si>
    <t>AR CONDICIONADO SALA 01</t>
  </si>
  <si>
    <t>AR CONDICIONADO SALA 02</t>
  </si>
  <si>
    <t>AR CONDICIONADO SALA 03</t>
  </si>
  <si>
    <t>AR CONDICIONADO SALA 04</t>
  </si>
  <si>
    <t>AR CONDICIONADO SALA 05</t>
  </si>
  <si>
    <t>AR CONDICIONADO SALA 06</t>
  </si>
  <si>
    <t>AR CONDICIONADO GUARITA</t>
  </si>
  <si>
    <t>ILUMINAÇÃO RAMPA/ESCADA E WC</t>
  </si>
  <si>
    <t>ILUMINAÇÃO CORREDOR, SECRETARIA, ESCRITÓRIO 01 E 02</t>
  </si>
  <si>
    <t>ILUMINAÇÃO SALA DE REUNIÃO E COMPRAS</t>
  </si>
  <si>
    <t>TOMADAS SECRETARIA E ESCRITÓRIO 01</t>
  </si>
  <si>
    <t>TOMADAS ESCRITÓRIO 02</t>
  </si>
  <si>
    <t>TOMADAS SALA DE REUNIÃO</t>
  </si>
  <si>
    <t>TOMADAS COMPRAS</t>
  </si>
  <si>
    <t>TOMADAS CORREDOR</t>
  </si>
  <si>
    <t>AR CONDICIONADO SECRETARIA</t>
  </si>
  <si>
    <t>AR CONDICIONADO ESCRITÓRIO 01</t>
  </si>
  <si>
    <t>AR CONDICIONADO ESCRITÓRIO 02</t>
  </si>
  <si>
    <t>AR CONDICIONADO SALA DE REUNIÃO</t>
  </si>
  <si>
    <t>AR CONDICIONADO COMPRAS</t>
  </si>
  <si>
    <t>Pavimento térreo (prédio "novo")</t>
  </si>
  <si>
    <t>Pavimento superior (prédio "novo")</t>
  </si>
  <si>
    <t>Painel 3</t>
  </si>
  <si>
    <t>Painel 4</t>
  </si>
  <si>
    <t>148,2KVA</t>
  </si>
  <si>
    <t>186,2KW</t>
  </si>
  <si>
    <t>389A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</si>
</sst>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6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dashed">
        <color theme="0"/>
      </left>
      <right style="dashed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dashed">
        <color theme="0"/>
      </left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2" borderId="0" xfId="0" applyFill="1"/>
    <xf numFmtId="0" fontId="0" fillId="5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left" vertical="center"/>
    </xf>
    <xf numFmtId="0" fontId="0" fillId="5" borderId="6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5" borderId="2" xfId="0" applyFill="1" applyBorder="1"/>
    <xf numFmtId="0" fontId="0" fillId="3" borderId="2" xfId="0" applyFill="1" applyBorder="1"/>
    <xf numFmtId="0" fontId="0" fillId="8" borderId="2" xfId="0" applyFill="1" applyBorder="1"/>
    <xf numFmtId="0" fontId="0" fillId="6" borderId="2" xfId="0" applyFill="1" applyBorder="1"/>
    <xf numFmtId="0" fontId="0" fillId="0" borderId="0" xfId="0" applyAlignment="1"/>
    <xf numFmtId="0" fontId="0" fillId="0" borderId="0" xfId="0" applyAlignment="1">
      <alignment wrapText="1"/>
    </xf>
    <xf numFmtId="0" fontId="0" fillId="9" borderId="2" xfId="0" applyFill="1" applyBorder="1"/>
    <xf numFmtId="0" fontId="0" fillId="9" borderId="0" xfId="0" applyFill="1"/>
    <xf numFmtId="0" fontId="0" fillId="2" borderId="2" xfId="0" applyFill="1" applyBorder="1"/>
    <xf numFmtId="0" fontId="0" fillId="11" borderId="2" xfId="0" applyFill="1" applyBorder="1" applyAlignment="1">
      <alignment horizontal="center" vertical="center"/>
    </xf>
    <xf numFmtId="0" fontId="0" fillId="11" borderId="2" xfId="0" applyFill="1" applyBorder="1" applyAlignment="1">
      <alignment horizontal="left" vertical="center" wrapText="1"/>
    </xf>
    <xf numFmtId="0" fontId="0" fillId="12" borderId="2" xfId="0" applyFill="1" applyBorder="1" applyAlignment="1">
      <alignment horizontal="center" vertical="center"/>
    </xf>
    <xf numFmtId="0" fontId="0" fillId="12" borderId="2" xfId="0" applyFill="1" applyBorder="1" applyAlignment="1">
      <alignment horizontal="left" vertical="center" wrapText="1"/>
    </xf>
    <xf numFmtId="0" fontId="1" fillId="10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15" borderId="2" xfId="0" applyFill="1" applyBorder="1" applyAlignment="1">
      <alignment horizontal="center" vertical="center"/>
    </xf>
    <xf numFmtId="0" fontId="0" fillId="14" borderId="2" xfId="0" applyFill="1" applyBorder="1" applyAlignment="1">
      <alignment horizontal="center" vertical="center"/>
    </xf>
    <xf numFmtId="0" fontId="3" fillId="0" borderId="0" xfId="0" applyFont="1"/>
    <xf numFmtId="0" fontId="0" fillId="0" borderId="0" xfId="0" applyBorder="1"/>
    <xf numFmtId="0" fontId="0" fillId="0" borderId="0" xfId="0" applyBorder="1" applyAlignment="1"/>
    <xf numFmtId="2" fontId="0" fillId="11" borderId="2" xfId="0" applyNumberFormat="1" applyFill="1" applyBorder="1" applyAlignment="1">
      <alignment horizontal="center" vertical="center"/>
    </xf>
    <xf numFmtId="0" fontId="0" fillId="15" borderId="9" xfId="0" applyFill="1" applyBorder="1" applyAlignment="1">
      <alignment horizontal="center" vertical="center"/>
    </xf>
    <xf numFmtId="0" fontId="0" fillId="15" borderId="10" xfId="0" applyFill="1" applyBorder="1" applyAlignment="1">
      <alignment horizontal="center" vertical="center"/>
    </xf>
    <xf numFmtId="0" fontId="0" fillId="15" borderId="11" xfId="0" applyFill="1" applyBorder="1" applyAlignment="1">
      <alignment horizontal="center" vertical="center"/>
    </xf>
    <xf numFmtId="0" fontId="0" fillId="14" borderId="12" xfId="0" applyFill="1" applyBorder="1" applyAlignment="1">
      <alignment horizontal="center" vertical="center"/>
    </xf>
    <xf numFmtId="0" fontId="0" fillId="14" borderId="13" xfId="0" applyFill="1" applyBorder="1" applyAlignment="1">
      <alignment horizontal="center" vertical="center"/>
    </xf>
    <xf numFmtId="0" fontId="0" fillId="15" borderId="12" xfId="0" applyFill="1" applyBorder="1" applyAlignment="1">
      <alignment horizontal="center" vertical="center"/>
    </xf>
    <xf numFmtId="0" fontId="0" fillId="15" borderId="13" xfId="0" applyFill="1" applyBorder="1" applyAlignment="1">
      <alignment horizontal="center" vertical="center"/>
    </xf>
    <xf numFmtId="0" fontId="1" fillId="13" borderId="17" xfId="0" applyFont="1" applyFill="1" applyBorder="1" applyAlignment="1">
      <alignment horizontal="center" vertical="center"/>
    </xf>
    <xf numFmtId="0" fontId="1" fillId="13" borderId="18" xfId="0" applyFont="1" applyFill="1" applyBorder="1" applyAlignment="1">
      <alignment horizontal="center" vertical="center"/>
    </xf>
    <xf numFmtId="0" fontId="1" fillId="13" borderId="19" xfId="0" applyFont="1" applyFill="1" applyBorder="1" applyAlignment="1">
      <alignment horizontal="center" vertical="center"/>
    </xf>
    <xf numFmtId="0" fontId="1" fillId="13" borderId="20" xfId="0" applyFont="1" applyFill="1" applyBorder="1" applyAlignment="1">
      <alignment horizontal="center" vertical="center"/>
    </xf>
    <xf numFmtId="2" fontId="0" fillId="12" borderId="2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8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2" fontId="0" fillId="0" borderId="0" xfId="0" applyNumberFormat="1"/>
    <xf numFmtId="0" fontId="1" fillId="10" borderId="7" xfId="0" applyFont="1" applyFill="1" applyBorder="1" applyAlignment="1">
      <alignment horizontal="center"/>
    </xf>
    <xf numFmtId="0" fontId="0" fillId="5" borderId="0" xfId="0" applyFill="1" applyBorder="1" applyAlignment="1">
      <alignment vertical="center"/>
    </xf>
    <xf numFmtId="0" fontId="0" fillId="5" borderId="0" xfId="0" applyFill="1" applyBorder="1" applyAlignment="1">
      <alignment horizontal="center" vertical="center"/>
    </xf>
    <xf numFmtId="0" fontId="0" fillId="5" borderId="0" xfId="0" applyFill="1" applyBorder="1" applyAlignment="1">
      <alignment horizontal="left" vertical="center"/>
    </xf>
    <xf numFmtId="0" fontId="1" fillId="10" borderId="6" xfId="0" applyFont="1" applyFill="1" applyBorder="1" applyAlignment="1">
      <alignment horizontal="left" vertical="center"/>
    </xf>
    <xf numFmtId="0" fontId="0" fillId="12" borderId="6" xfId="0" applyFill="1" applyBorder="1" applyAlignment="1">
      <alignment horizontal="center" vertical="center"/>
    </xf>
    <xf numFmtId="0" fontId="0" fillId="11" borderId="6" xfId="0" applyFill="1" applyBorder="1" applyAlignment="1">
      <alignment horizontal="center" vertic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4" fillId="0" borderId="14" xfId="0" applyFont="1" applyBorder="1" applyAlignment="1">
      <alignment horizontal="center" vertical="center" textRotation="255"/>
    </xf>
    <xf numFmtId="0" fontId="4" fillId="0" borderId="15" xfId="0" applyFont="1" applyBorder="1" applyAlignment="1">
      <alignment horizontal="center" vertical="center" textRotation="255"/>
    </xf>
    <xf numFmtId="0" fontId="4" fillId="0" borderId="16" xfId="0" applyFont="1" applyBorder="1" applyAlignment="1">
      <alignment horizontal="center" vertical="center" textRotation="255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10</xdr:col>
      <xdr:colOff>238125</xdr:colOff>
      <xdr:row>17</xdr:row>
      <xdr:rowOff>47625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4695825" cy="30956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16</xdr:col>
      <xdr:colOff>38100</xdr:colOff>
      <xdr:row>10</xdr:row>
      <xdr:rowOff>19050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486400" y="190500"/>
          <a:ext cx="3086100" cy="17335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2"/>
  <sheetViews>
    <sheetView topLeftCell="A46" workbookViewId="0">
      <selection activeCell="E48" sqref="E48"/>
    </sheetView>
  </sheetViews>
  <sheetFormatPr defaultRowHeight="15" x14ac:dyDescent="0.25"/>
  <cols>
    <col min="2" max="2" width="39.85546875" customWidth="1"/>
    <col min="3" max="3" width="19.42578125" bestFit="1" customWidth="1"/>
    <col min="4" max="4" width="12" bestFit="1" customWidth="1"/>
    <col min="5" max="5" width="12.7109375" bestFit="1" customWidth="1"/>
    <col min="6" max="6" width="20.7109375" bestFit="1" customWidth="1"/>
    <col min="7" max="7" width="12.140625" bestFit="1" customWidth="1"/>
    <col min="8" max="8" width="11.42578125" bestFit="1" customWidth="1"/>
    <col min="9" max="9" width="35.140625" bestFit="1" customWidth="1"/>
    <col min="10" max="10" width="9.42578125" bestFit="1" customWidth="1"/>
    <col min="11" max="11" width="7.140625" customWidth="1"/>
    <col min="12" max="12" width="16.5703125" bestFit="1" customWidth="1"/>
    <col min="13" max="13" width="10.140625" bestFit="1" customWidth="1"/>
    <col min="14" max="14" width="17.85546875" bestFit="1" customWidth="1"/>
  </cols>
  <sheetData>
    <row r="1" spans="1:13" x14ac:dyDescent="0.25">
      <c r="D1" s="64" t="s">
        <v>53</v>
      </c>
      <c r="E1" s="64"/>
      <c r="F1" s="64"/>
      <c r="G1" s="64"/>
      <c r="H1" s="65" t="s">
        <v>54</v>
      </c>
      <c r="I1" s="66"/>
      <c r="J1" s="66"/>
      <c r="K1" s="66"/>
      <c r="L1" s="66"/>
      <c r="M1" s="66"/>
    </row>
    <row r="2" spans="1:13" x14ac:dyDescent="0.25">
      <c r="B2" s="22" t="s">
        <v>20</v>
      </c>
      <c r="C2" s="22" t="s">
        <v>1</v>
      </c>
      <c r="D2" s="22" t="s">
        <v>55</v>
      </c>
      <c r="E2" s="22" t="s">
        <v>56</v>
      </c>
      <c r="F2" s="22" t="s">
        <v>58</v>
      </c>
      <c r="G2" s="22" t="s">
        <v>57</v>
      </c>
      <c r="H2" s="22" t="s">
        <v>55</v>
      </c>
      <c r="I2" s="22" t="s">
        <v>4</v>
      </c>
      <c r="J2" s="22" t="s">
        <v>59</v>
      </c>
      <c r="K2" s="22" t="s">
        <v>3</v>
      </c>
      <c r="L2" s="23" t="s">
        <v>13</v>
      </c>
      <c r="M2" s="24" t="s">
        <v>14</v>
      </c>
    </row>
    <row r="3" spans="1:13" x14ac:dyDescent="0.25">
      <c r="A3" s="48">
        <v>1</v>
      </c>
      <c r="B3" s="48" t="s">
        <v>32</v>
      </c>
      <c r="C3" s="48">
        <f>9*60</f>
        <v>540</v>
      </c>
      <c r="D3" s="48">
        <v>15</v>
      </c>
      <c r="E3" s="48">
        <f>6*100+9*200</f>
        <v>2400</v>
      </c>
      <c r="F3" s="48">
        <v>1</v>
      </c>
      <c r="G3" s="48">
        <f>F3*E3</f>
        <v>2400</v>
      </c>
      <c r="H3" s="2">
        <v>2</v>
      </c>
      <c r="I3" s="3" t="s">
        <v>8</v>
      </c>
      <c r="J3" s="2">
        <v>2000</v>
      </c>
      <c r="K3" s="2">
        <v>1</v>
      </c>
      <c r="L3" s="6">
        <f t="shared" ref="L3" si="0">J3/K3</f>
        <v>2000</v>
      </c>
      <c r="M3" s="8">
        <f t="shared" ref="M3" si="1">H3*L3</f>
        <v>4000</v>
      </c>
    </row>
    <row r="4" spans="1:13" x14ac:dyDescent="0.25">
      <c r="A4" s="49">
        <v>2</v>
      </c>
      <c r="B4" s="49" t="s">
        <v>60</v>
      </c>
      <c r="C4" s="49">
        <f>20*40</f>
        <v>800</v>
      </c>
      <c r="D4" s="49">
        <v>4</v>
      </c>
      <c r="E4" s="49">
        <f>100+3*200</f>
        <v>700</v>
      </c>
      <c r="F4" s="49">
        <v>1</v>
      </c>
      <c r="G4" s="49">
        <f t="shared" ref="G4:G33" si="2">F4*E4</f>
        <v>700</v>
      </c>
      <c r="H4" s="4">
        <v>4</v>
      </c>
      <c r="I4" s="5" t="s">
        <v>8</v>
      </c>
      <c r="J4" s="4">
        <v>4000</v>
      </c>
      <c r="K4" s="4">
        <v>1</v>
      </c>
      <c r="L4" s="7">
        <f t="shared" ref="L4:L20" si="3">J4/K4</f>
        <v>4000</v>
      </c>
      <c r="M4" s="9">
        <f t="shared" ref="M4:M20" si="4">H4*L4</f>
        <v>16000</v>
      </c>
    </row>
    <row r="5" spans="1:13" x14ac:dyDescent="0.25">
      <c r="A5" s="48">
        <v>3</v>
      </c>
      <c r="B5" s="48" t="s">
        <v>33</v>
      </c>
      <c r="C5" s="48">
        <f>4*60+4*40</f>
        <v>400</v>
      </c>
      <c r="D5" s="48">
        <f>13</f>
        <v>13</v>
      </c>
      <c r="E5" s="48">
        <f>200*D5</f>
        <v>2600</v>
      </c>
      <c r="F5" s="48">
        <v>1</v>
      </c>
      <c r="G5" s="48">
        <f t="shared" si="2"/>
        <v>2600</v>
      </c>
      <c r="H5" s="47">
        <v>2</v>
      </c>
      <c r="I5" s="3" t="s">
        <v>8</v>
      </c>
      <c r="J5" s="47">
        <v>2000</v>
      </c>
      <c r="K5" s="47">
        <v>1</v>
      </c>
      <c r="L5" s="6">
        <f t="shared" si="3"/>
        <v>2000</v>
      </c>
      <c r="M5" s="8">
        <f t="shared" si="4"/>
        <v>4000</v>
      </c>
    </row>
    <row r="6" spans="1:13" x14ac:dyDescent="0.25">
      <c r="A6" s="49">
        <v>4</v>
      </c>
      <c r="B6" s="49" t="s">
        <v>61</v>
      </c>
      <c r="C6" s="49">
        <f>4*40</f>
        <v>160</v>
      </c>
      <c r="D6" s="49">
        <v>6</v>
      </c>
      <c r="E6" s="49">
        <f t="shared" ref="E6:E16" si="5">100+5*200</f>
        <v>1100</v>
      </c>
      <c r="F6" s="49">
        <v>1</v>
      </c>
      <c r="G6" s="49">
        <f>F6*E6</f>
        <v>1100</v>
      </c>
      <c r="H6" s="46">
        <v>1</v>
      </c>
      <c r="I6" s="5" t="s">
        <v>8</v>
      </c>
      <c r="J6" s="46">
        <v>2000</v>
      </c>
      <c r="K6" s="46">
        <v>1</v>
      </c>
      <c r="L6" s="7">
        <f t="shared" si="3"/>
        <v>2000</v>
      </c>
      <c r="M6" s="9">
        <f t="shared" si="4"/>
        <v>2000</v>
      </c>
    </row>
    <row r="7" spans="1:13" x14ac:dyDescent="0.25">
      <c r="A7" s="48">
        <v>5</v>
      </c>
      <c r="B7" s="48" t="s">
        <v>34</v>
      </c>
      <c r="C7" s="48">
        <f t="shared" ref="C7:C16" si="6">4*40</f>
        <v>160</v>
      </c>
      <c r="D7" s="48">
        <v>6</v>
      </c>
      <c r="E7" s="48">
        <f t="shared" si="5"/>
        <v>1100</v>
      </c>
      <c r="F7" s="48">
        <v>1</v>
      </c>
      <c r="G7" s="48">
        <f t="shared" si="2"/>
        <v>1100</v>
      </c>
      <c r="H7" s="47">
        <v>1</v>
      </c>
      <c r="I7" s="3" t="s">
        <v>8</v>
      </c>
      <c r="J7" s="47">
        <v>2000</v>
      </c>
      <c r="K7" s="47">
        <v>1</v>
      </c>
      <c r="L7" s="6">
        <f t="shared" si="3"/>
        <v>2000</v>
      </c>
      <c r="M7" s="8">
        <f t="shared" si="4"/>
        <v>2000</v>
      </c>
    </row>
    <row r="8" spans="1:13" x14ac:dyDescent="0.25">
      <c r="A8" s="49">
        <v>6</v>
      </c>
      <c r="B8" s="49" t="s">
        <v>36</v>
      </c>
      <c r="C8" s="49">
        <f t="shared" si="6"/>
        <v>160</v>
      </c>
      <c r="D8" s="49">
        <v>6</v>
      </c>
      <c r="E8" s="49">
        <f t="shared" si="5"/>
        <v>1100</v>
      </c>
      <c r="F8" s="49">
        <v>1</v>
      </c>
      <c r="G8" s="49">
        <f t="shared" si="2"/>
        <v>1100</v>
      </c>
      <c r="H8" s="46">
        <v>1</v>
      </c>
      <c r="I8" s="5" t="s">
        <v>8</v>
      </c>
      <c r="J8" s="46">
        <v>2000</v>
      </c>
      <c r="K8" s="46">
        <v>1</v>
      </c>
      <c r="L8" s="7">
        <f t="shared" si="3"/>
        <v>2000</v>
      </c>
      <c r="M8" s="9">
        <f t="shared" si="4"/>
        <v>2000</v>
      </c>
    </row>
    <row r="9" spans="1:13" x14ac:dyDescent="0.25">
      <c r="A9" s="48">
        <v>7</v>
      </c>
      <c r="B9" s="48" t="s">
        <v>35</v>
      </c>
      <c r="C9" s="48">
        <f t="shared" si="6"/>
        <v>160</v>
      </c>
      <c r="D9" s="48">
        <v>6</v>
      </c>
      <c r="E9" s="48">
        <f t="shared" si="5"/>
        <v>1100</v>
      </c>
      <c r="F9" s="48">
        <v>1</v>
      </c>
      <c r="G9" s="48">
        <f t="shared" si="2"/>
        <v>1100</v>
      </c>
      <c r="H9" s="47">
        <v>1</v>
      </c>
      <c r="I9" s="3" t="s">
        <v>8</v>
      </c>
      <c r="J9" s="47">
        <v>2000</v>
      </c>
      <c r="K9" s="47">
        <v>1</v>
      </c>
      <c r="L9" s="6">
        <f t="shared" si="3"/>
        <v>2000</v>
      </c>
      <c r="M9" s="8">
        <f t="shared" si="4"/>
        <v>2000</v>
      </c>
    </row>
    <row r="10" spans="1:13" x14ac:dyDescent="0.25">
      <c r="A10" s="49">
        <v>8</v>
      </c>
      <c r="B10" s="49" t="s">
        <v>37</v>
      </c>
      <c r="C10" s="49">
        <f t="shared" si="6"/>
        <v>160</v>
      </c>
      <c r="D10" s="49">
        <v>6</v>
      </c>
      <c r="E10" s="49">
        <f t="shared" si="5"/>
        <v>1100</v>
      </c>
      <c r="F10" s="49">
        <v>1</v>
      </c>
      <c r="G10" s="49">
        <f t="shared" si="2"/>
        <v>1100</v>
      </c>
      <c r="H10" s="46">
        <v>1</v>
      </c>
      <c r="I10" s="5" t="s">
        <v>8</v>
      </c>
      <c r="J10" s="46">
        <v>2000</v>
      </c>
      <c r="K10" s="46">
        <v>1</v>
      </c>
      <c r="L10" s="7">
        <f t="shared" si="3"/>
        <v>2000</v>
      </c>
      <c r="M10" s="9">
        <f t="shared" si="4"/>
        <v>2000</v>
      </c>
    </row>
    <row r="11" spans="1:13" x14ac:dyDescent="0.25">
      <c r="A11" s="48">
        <v>9</v>
      </c>
      <c r="B11" s="48" t="s">
        <v>38</v>
      </c>
      <c r="C11" s="48">
        <f>8*40</f>
        <v>320</v>
      </c>
      <c r="D11" s="48">
        <v>6</v>
      </c>
      <c r="E11" s="48">
        <f t="shared" si="5"/>
        <v>1100</v>
      </c>
      <c r="F11" s="48">
        <v>1</v>
      </c>
      <c r="G11" s="48">
        <f t="shared" si="2"/>
        <v>1100</v>
      </c>
      <c r="H11" s="47">
        <v>1</v>
      </c>
      <c r="I11" s="3" t="s">
        <v>8</v>
      </c>
      <c r="J11" s="47">
        <v>2000</v>
      </c>
      <c r="K11" s="47">
        <v>1</v>
      </c>
      <c r="L11" s="6">
        <f t="shared" si="3"/>
        <v>2000</v>
      </c>
      <c r="M11" s="8">
        <f t="shared" si="4"/>
        <v>2000</v>
      </c>
    </row>
    <row r="12" spans="1:13" x14ac:dyDescent="0.25">
      <c r="A12" s="49">
        <v>10</v>
      </c>
      <c r="B12" s="49" t="s">
        <v>39</v>
      </c>
      <c r="C12" s="49">
        <f t="shared" si="6"/>
        <v>160</v>
      </c>
      <c r="D12" s="49">
        <v>6</v>
      </c>
      <c r="E12" s="49">
        <f t="shared" si="5"/>
        <v>1100</v>
      </c>
      <c r="F12" s="49">
        <v>1</v>
      </c>
      <c r="G12" s="49">
        <f t="shared" si="2"/>
        <v>1100</v>
      </c>
      <c r="H12" s="46">
        <v>1</v>
      </c>
      <c r="I12" s="5" t="s">
        <v>8</v>
      </c>
      <c r="J12" s="46">
        <v>2000</v>
      </c>
      <c r="K12" s="46">
        <v>1</v>
      </c>
      <c r="L12" s="7">
        <f t="shared" si="3"/>
        <v>2000</v>
      </c>
      <c r="M12" s="9">
        <f t="shared" si="4"/>
        <v>2000</v>
      </c>
    </row>
    <row r="13" spans="1:13" x14ac:dyDescent="0.25">
      <c r="A13" s="48">
        <v>11</v>
      </c>
      <c r="B13" s="48" t="s">
        <v>40</v>
      </c>
      <c r="C13" s="48">
        <f t="shared" si="6"/>
        <v>160</v>
      </c>
      <c r="D13" s="48">
        <v>6</v>
      </c>
      <c r="E13" s="48">
        <f t="shared" si="5"/>
        <v>1100</v>
      </c>
      <c r="F13" s="48">
        <v>1</v>
      </c>
      <c r="G13" s="48">
        <f t="shared" si="2"/>
        <v>1100</v>
      </c>
      <c r="H13" s="47">
        <v>1</v>
      </c>
      <c r="I13" s="3" t="s">
        <v>8</v>
      </c>
      <c r="J13" s="47">
        <v>2000</v>
      </c>
      <c r="K13" s="47">
        <v>1</v>
      </c>
      <c r="L13" s="6">
        <f t="shared" si="3"/>
        <v>2000</v>
      </c>
      <c r="M13" s="8">
        <f t="shared" si="4"/>
        <v>2000</v>
      </c>
    </row>
    <row r="14" spans="1:13" x14ac:dyDescent="0.25">
      <c r="A14" s="49">
        <v>12</v>
      </c>
      <c r="B14" s="49" t="s">
        <v>41</v>
      </c>
      <c r="C14" s="49">
        <f t="shared" si="6"/>
        <v>160</v>
      </c>
      <c r="D14" s="49">
        <v>6</v>
      </c>
      <c r="E14" s="49">
        <f t="shared" si="5"/>
        <v>1100</v>
      </c>
      <c r="F14" s="49">
        <v>1</v>
      </c>
      <c r="G14" s="49">
        <f t="shared" si="2"/>
        <v>1100</v>
      </c>
      <c r="H14" s="46">
        <v>1</v>
      </c>
      <c r="I14" s="5" t="s">
        <v>8</v>
      </c>
      <c r="J14" s="46">
        <v>2000</v>
      </c>
      <c r="K14" s="46">
        <v>1</v>
      </c>
      <c r="L14" s="7">
        <f t="shared" si="3"/>
        <v>2000</v>
      </c>
      <c r="M14" s="9">
        <f t="shared" si="4"/>
        <v>2000</v>
      </c>
    </row>
    <row r="15" spans="1:13" x14ac:dyDescent="0.25">
      <c r="A15" s="48">
        <v>13</v>
      </c>
      <c r="B15" s="48" t="s">
        <v>42</v>
      </c>
      <c r="C15" s="48">
        <f t="shared" si="6"/>
        <v>160</v>
      </c>
      <c r="D15" s="48">
        <v>6</v>
      </c>
      <c r="E15" s="48">
        <f t="shared" si="5"/>
        <v>1100</v>
      </c>
      <c r="F15" s="48">
        <v>1</v>
      </c>
      <c r="G15" s="48">
        <f t="shared" si="2"/>
        <v>1100</v>
      </c>
      <c r="H15" s="47">
        <v>1</v>
      </c>
      <c r="I15" s="3" t="s">
        <v>8</v>
      </c>
      <c r="J15" s="47">
        <v>2000</v>
      </c>
      <c r="K15" s="47">
        <v>1</v>
      </c>
      <c r="L15" s="6">
        <f t="shared" si="3"/>
        <v>2000</v>
      </c>
      <c r="M15" s="8">
        <f t="shared" si="4"/>
        <v>2000</v>
      </c>
    </row>
    <row r="16" spans="1:13" x14ac:dyDescent="0.25">
      <c r="A16" s="49">
        <v>14</v>
      </c>
      <c r="B16" s="49" t="s">
        <v>43</v>
      </c>
      <c r="C16" s="49">
        <f t="shared" si="6"/>
        <v>160</v>
      </c>
      <c r="D16" s="49">
        <v>6</v>
      </c>
      <c r="E16" s="49">
        <f t="shared" si="5"/>
        <v>1100</v>
      </c>
      <c r="F16" s="49">
        <v>1</v>
      </c>
      <c r="G16" s="49">
        <f t="shared" si="2"/>
        <v>1100</v>
      </c>
      <c r="H16" s="46">
        <v>1</v>
      </c>
      <c r="I16" s="5" t="s">
        <v>8</v>
      </c>
      <c r="J16" s="46">
        <v>2000</v>
      </c>
      <c r="K16" s="46">
        <v>1</v>
      </c>
      <c r="L16" s="7">
        <f t="shared" si="3"/>
        <v>2000</v>
      </c>
      <c r="M16" s="9">
        <f t="shared" si="4"/>
        <v>2000</v>
      </c>
    </row>
    <row r="17" spans="1:13" x14ac:dyDescent="0.25">
      <c r="A17" s="48">
        <v>15</v>
      </c>
      <c r="B17" s="48" t="s">
        <v>44</v>
      </c>
      <c r="C17" s="48">
        <f>4*40</f>
        <v>160</v>
      </c>
      <c r="D17" s="48">
        <v>2</v>
      </c>
      <c r="E17" s="48">
        <f>600*D17</f>
        <v>1200</v>
      </c>
      <c r="F17" s="48">
        <v>1</v>
      </c>
      <c r="G17" s="48">
        <f t="shared" si="2"/>
        <v>1200</v>
      </c>
      <c r="H17" s="47">
        <v>0</v>
      </c>
      <c r="I17" s="3" t="s">
        <v>9</v>
      </c>
      <c r="J17" s="47"/>
      <c r="K17" s="47">
        <v>1</v>
      </c>
      <c r="L17" s="6">
        <f t="shared" si="3"/>
        <v>0</v>
      </c>
      <c r="M17" s="8">
        <f t="shared" si="4"/>
        <v>0</v>
      </c>
    </row>
    <row r="18" spans="1:13" x14ac:dyDescent="0.25">
      <c r="A18" s="49">
        <v>16</v>
      </c>
      <c r="B18" s="49" t="s">
        <v>45</v>
      </c>
      <c r="C18" s="49">
        <f>16*40</f>
        <v>640</v>
      </c>
      <c r="D18" s="49">
        <v>16</v>
      </c>
      <c r="E18" s="49">
        <f>100+13*200</f>
        <v>2700</v>
      </c>
      <c r="F18" s="49">
        <v>1</v>
      </c>
      <c r="G18" s="49">
        <f t="shared" si="2"/>
        <v>2700</v>
      </c>
      <c r="H18" s="46">
        <v>3</v>
      </c>
      <c r="I18" s="5" t="s">
        <v>8</v>
      </c>
      <c r="J18" s="46">
        <v>4000</v>
      </c>
      <c r="K18" s="46">
        <v>1</v>
      </c>
      <c r="L18" s="7">
        <f t="shared" si="3"/>
        <v>4000</v>
      </c>
      <c r="M18" s="9">
        <v>10000</v>
      </c>
    </row>
    <row r="19" spans="1:13" x14ac:dyDescent="0.25">
      <c r="A19" s="48">
        <v>17</v>
      </c>
      <c r="B19" s="48" t="s">
        <v>46</v>
      </c>
      <c r="C19" s="48">
        <f>6*60</f>
        <v>360</v>
      </c>
      <c r="D19" s="48">
        <v>0</v>
      </c>
      <c r="E19" s="48">
        <f t="shared" ref="E19" si="7">100*D19</f>
        <v>0</v>
      </c>
      <c r="F19" s="48">
        <v>1</v>
      </c>
      <c r="G19" s="48">
        <f t="shared" si="2"/>
        <v>0</v>
      </c>
      <c r="H19" s="47">
        <v>1</v>
      </c>
      <c r="I19" s="3" t="s">
        <v>10</v>
      </c>
      <c r="J19" s="47">
        <v>5500</v>
      </c>
      <c r="K19" s="47">
        <v>1</v>
      </c>
      <c r="L19" s="6">
        <f t="shared" si="3"/>
        <v>5500</v>
      </c>
      <c r="M19" s="8">
        <f t="shared" si="4"/>
        <v>5500</v>
      </c>
    </row>
    <row r="20" spans="1:13" x14ac:dyDescent="0.25">
      <c r="A20" s="49">
        <v>18</v>
      </c>
      <c r="B20" s="49" t="s">
        <v>6</v>
      </c>
      <c r="C20" s="49">
        <f>4*40</f>
        <v>160</v>
      </c>
      <c r="D20" s="49">
        <v>5</v>
      </c>
      <c r="E20" s="49">
        <f>600+4*200</f>
        <v>1400</v>
      </c>
      <c r="F20" s="49">
        <v>1</v>
      </c>
      <c r="G20" s="49">
        <f t="shared" si="2"/>
        <v>1400</v>
      </c>
      <c r="H20" s="46">
        <v>1</v>
      </c>
      <c r="I20" s="5" t="s">
        <v>8</v>
      </c>
      <c r="J20" s="46">
        <v>2000</v>
      </c>
      <c r="K20" s="46">
        <v>1</v>
      </c>
      <c r="L20" s="7">
        <f t="shared" si="3"/>
        <v>2000</v>
      </c>
      <c r="M20" s="9">
        <f t="shared" si="4"/>
        <v>2000</v>
      </c>
    </row>
    <row r="21" spans="1:13" x14ac:dyDescent="0.25">
      <c r="A21" s="48">
        <v>19</v>
      </c>
      <c r="B21" s="48" t="s">
        <v>47</v>
      </c>
      <c r="C21" s="48">
        <f>60+2*40</f>
        <v>140</v>
      </c>
      <c r="D21" s="48">
        <v>7</v>
      </c>
      <c r="E21" s="48">
        <f>4*600+3*200</f>
        <v>3000</v>
      </c>
      <c r="F21" s="48">
        <v>1</v>
      </c>
      <c r="G21" s="48">
        <f t="shared" si="2"/>
        <v>3000</v>
      </c>
      <c r="H21" s="47">
        <v>0</v>
      </c>
      <c r="I21" s="3" t="s">
        <v>9</v>
      </c>
      <c r="J21" s="47"/>
      <c r="K21" s="47">
        <v>1</v>
      </c>
      <c r="L21" s="6">
        <f t="shared" ref="L21:L33" si="8">J21/K21</f>
        <v>0</v>
      </c>
      <c r="M21" s="8">
        <f t="shared" ref="M21:M33" si="9">H21*L21</f>
        <v>0</v>
      </c>
    </row>
    <row r="22" spans="1:13" x14ac:dyDescent="0.25">
      <c r="A22" s="49">
        <v>20</v>
      </c>
      <c r="B22" s="49" t="s">
        <v>152</v>
      </c>
      <c r="C22" s="49">
        <v>60</v>
      </c>
      <c r="D22" s="49">
        <v>5</v>
      </c>
      <c r="E22" s="49">
        <f>5*200</f>
        <v>1000</v>
      </c>
      <c r="F22" s="49">
        <v>1</v>
      </c>
      <c r="G22" s="49">
        <f t="shared" si="2"/>
        <v>1000</v>
      </c>
      <c r="H22" s="46">
        <v>0</v>
      </c>
      <c r="I22" s="5" t="s">
        <v>9</v>
      </c>
      <c r="J22" s="46"/>
      <c r="K22" s="46">
        <v>1</v>
      </c>
      <c r="L22" s="7">
        <f t="shared" si="8"/>
        <v>0</v>
      </c>
      <c r="M22" s="9">
        <f t="shared" si="9"/>
        <v>0</v>
      </c>
    </row>
    <row r="23" spans="1:13" x14ac:dyDescent="0.25">
      <c r="A23" s="48">
        <v>21</v>
      </c>
      <c r="B23" s="48" t="s">
        <v>7</v>
      </c>
      <c r="C23" s="48">
        <f>2*60</f>
        <v>120</v>
      </c>
      <c r="D23" s="48">
        <v>4</v>
      </c>
      <c r="E23" s="48">
        <f>D23*200</f>
        <v>800</v>
      </c>
      <c r="F23" s="48">
        <v>1</v>
      </c>
      <c r="G23" s="48">
        <f t="shared" si="2"/>
        <v>800</v>
      </c>
      <c r="H23" s="47">
        <v>0</v>
      </c>
      <c r="I23" s="3" t="s">
        <v>9</v>
      </c>
      <c r="J23" s="47"/>
      <c r="K23" s="47">
        <v>1</v>
      </c>
      <c r="L23" s="6">
        <f t="shared" si="8"/>
        <v>0</v>
      </c>
      <c r="M23" s="8">
        <f t="shared" si="9"/>
        <v>0</v>
      </c>
    </row>
    <row r="24" spans="1:13" x14ac:dyDescent="0.25">
      <c r="A24" s="49">
        <v>22</v>
      </c>
      <c r="B24" s="49" t="s">
        <v>48</v>
      </c>
      <c r="C24" s="49">
        <f>60+2*40</f>
        <v>140</v>
      </c>
      <c r="D24" s="49">
        <v>6</v>
      </c>
      <c r="E24" s="49">
        <f>100+5*200</f>
        <v>1100</v>
      </c>
      <c r="F24" s="49">
        <v>1</v>
      </c>
      <c r="G24" s="49">
        <f t="shared" si="2"/>
        <v>1100</v>
      </c>
      <c r="H24" s="46">
        <v>1</v>
      </c>
      <c r="I24" s="5" t="s">
        <v>8</v>
      </c>
      <c r="J24" s="46">
        <v>2000</v>
      </c>
      <c r="K24" s="46">
        <v>1</v>
      </c>
      <c r="L24" s="7">
        <f t="shared" si="8"/>
        <v>2000</v>
      </c>
      <c r="M24" s="9">
        <f t="shared" si="9"/>
        <v>2000</v>
      </c>
    </row>
    <row r="25" spans="1:13" x14ac:dyDescent="0.25">
      <c r="A25" s="48">
        <v>23</v>
      </c>
      <c r="B25" s="48" t="s">
        <v>52</v>
      </c>
      <c r="C25" s="48">
        <f>36*40+15*60</f>
        <v>2340</v>
      </c>
      <c r="D25" s="48">
        <v>10</v>
      </c>
      <c r="E25" s="48">
        <f>200+8*200</f>
        <v>1800</v>
      </c>
      <c r="F25" s="48">
        <v>1</v>
      </c>
      <c r="G25" s="48">
        <f t="shared" si="2"/>
        <v>1800</v>
      </c>
      <c r="H25" s="47">
        <v>4</v>
      </c>
      <c r="I25" s="3" t="s">
        <v>8</v>
      </c>
      <c r="J25" s="47">
        <v>4000</v>
      </c>
      <c r="K25" s="47">
        <v>1</v>
      </c>
      <c r="L25" s="6">
        <f t="shared" si="8"/>
        <v>4000</v>
      </c>
      <c r="M25" s="8">
        <v>14000</v>
      </c>
    </row>
    <row r="26" spans="1:13" x14ac:dyDescent="0.25">
      <c r="A26" s="49">
        <v>24</v>
      </c>
      <c r="B26" s="49" t="s">
        <v>49</v>
      </c>
      <c r="C26" s="49">
        <f>60+2*40</f>
        <v>140</v>
      </c>
      <c r="D26" s="49">
        <v>5</v>
      </c>
      <c r="E26" s="49">
        <f>100+4*200</f>
        <v>900</v>
      </c>
      <c r="F26" s="49">
        <v>1</v>
      </c>
      <c r="G26" s="49">
        <f t="shared" si="2"/>
        <v>900</v>
      </c>
      <c r="H26" s="46">
        <v>1</v>
      </c>
      <c r="I26" s="5" t="s">
        <v>8</v>
      </c>
      <c r="J26" s="46">
        <v>2000</v>
      </c>
      <c r="K26" s="46">
        <v>1</v>
      </c>
      <c r="L26" s="7">
        <f t="shared" si="8"/>
        <v>2000</v>
      </c>
      <c r="M26" s="9">
        <f t="shared" si="9"/>
        <v>2000</v>
      </c>
    </row>
    <row r="27" spans="1:13" x14ac:dyDescent="0.25">
      <c r="A27" s="48">
        <v>25</v>
      </c>
      <c r="B27" s="48" t="s">
        <v>50</v>
      </c>
      <c r="C27" s="48">
        <f>2*40</f>
        <v>80</v>
      </c>
      <c r="D27" s="48">
        <v>7</v>
      </c>
      <c r="E27" s="48">
        <f>100+6*200</f>
        <v>1300</v>
      </c>
      <c r="F27" s="48">
        <v>1</v>
      </c>
      <c r="G27" s="48">
        <f t="shared" si="2"/>
        <v>1300</v>
      </c>
      <c r="H27" s="47">
        <v>1</v>
      </c>
      <c r="I27" s="3" t="s">
        <v>8</v>
      </c>
      <c r="J27" s="47">
        <v>2000</v>
      </c>
      <c r="K27" s="47">
        <v>1</v>
      </c>
      <c r="L27" s="6">
        <f t="shared" si="8"/>
        <v>2000</v>
      </c>
      <c r="M27" s="8">
        <f t="shared" si="9"/>
        <v>2000</v>
      </c>
    </row>
    <row r="28" spans="1:13" x14ac:dyDescent="0.25">
      <c r="A28" s="49">
        <v>26</v>
      </c>
      <c r="B28" s="49" t="s">
        <v>51</v>
      </c>
      <c r="C28" s="49">
        <f>2*40</f>
        <v>80</v>
      </c>
      <c r="D28" s="49">
        <v>7</v>
      </c>
      <c r="E28" s="49">
        <f>100+6*200</f>
        <v>1300</v>
      </c>
      <c r="F28" s="49">
        <v>1</v>
      </c>
      <c r="G28" s="49">
        <f t="shared" si="2"/>
        <v>1300</v>
      </c>
      <c r="H28" s="46">
        <v>1</v>
      </c>
      <c r="I28" s="5" t="s">
        <v>8</v>
      </c>
      <c r="J28" s="46">
        <v>2000</v>
      </c>
      <c r="K28" s="46">
        <v>1</v>
      </c>
      <c r="L28" s="7">
        <f t="shared" si="8"/>
        <v>2000</v>
      </c>
      <c r="M28" s="9">
        <f t="shared" si="9"/>
        <v>2000</v>
      </c>
    </row>
    <row r="29" spans="1:13" x14ac:dyDescent="0.25">
      <c r="A29" s="48">
        <v>27</v>
      </c>
      <c r="B29" s="48" t="s">
        <v>5</v>
      </c>
      <c r="C29" s="48">
        <f>14*40+12*60</f>
        <v>1280</v>
      </c>
      <c r="D29" s="48">
        <v>5</v>
      </c>
      <c r="E29" s="48">
        <f>200+5*200</f>
        <v>1200</v>
      </c>
      <c r="F29" s="48">
        <v>1</v>
      </c>
      <c r="G29" s="48">
        <f t="shared" si="2"/>
        <v>1200</v>
      </c>
      <c r="H29" s="47">
        <v>0</v>
      </c>
      <c r="I29" s="3" t="s">
        <v>9</v>
      </c>
      <c r="J29" s="47"/>
      <c r="K29" s="47">
        <v>1</v>
      </c>
      <c r="L29" s="6">
        <f t="shared" si="8"/>
        <v>0</v>
      </c>
      <c r="M29" s="8">
        <f t="shared" si="9"/>
        <v>0</v>
      </c>
    </row>
    <row r="30" spans="1:13" x14ac:dyDescent="0.25">
      <c r="A30" s="49">
        <v>28</v>
      </c>
      <c r="B30" s="49" t="s">
        <v>143</v>
      </c>
      <c r="C30" s="49">
        <f>60+8*40</f>
        <v>380</v>
      </c>
      <c r="D30" s="49">
        <v>9</v>
      </c>
      <c r="E30" s="49">
        <f>2*100+7*200</f>
        <v>1600</v>
      </c>
      <c r="F30" s="49">
        <v>1</v>
      </c>
      <c r="G30" s="49">
        <f t="shared" si="2"/>
        <v>1600</v>
      </c>
      <c r="H30" s="46">
        <v>2</v>
      </c>
      <c r="I30" s="5" t="s">
        <v>8</v>
      </c>
      <c r="J30" s="46">
        <v>2000</v>
      </c>
      <c r="K30" s="46">
        <v>1</v>
      </c>
      <c r="L30" s="7">
        <f t="shared" si="8"/>
        <v>2000</v>
      </c>
      <c r="M30" s="9">
        <f t="shared" si="9"/>
        <v>4000</v>
      </c>
    </row>
    <row r="31" spans="1:13" x14ac:dyDescent="0.25">
      <c r="A31" s="52">
        <v>29</v>
      </c>
      <c r="B31" s="52" t="s">
        <v>146</v>
      </c>
      <c r="C31" s="52">
        <f>2*40</f>
        <v>80</v>
      </c>
      <c r="D31" s="52">
        <v>3</v>
      </c>
      <c r="E31" s="52">
        <f>D31*200</f>
        <v>600</v>
      </c>
      <c r="F31" s="52">
        <v>1</v>
      </c>
      <c r="G31" s="52">
        <f t="shared" si="2"/>
        <v>600</v>
      </c>
      <c r="H31" s="53">
        <v>0</v>
      </c>
      <c r="I31" s="54" t="s">
        <v>9</v>
      </c>
      <c r="J31" s="53"/>
      <c r="K31" s="53">
        <v>1</v>
      </c>
      <c r="L31" s="6">
        <f t="shared" si="8"/>
        <v>0</v>
      </c>
      <c r="M31" s="8">
        <f t="shared" si="9"/>
        <v>0</v>
      </c>
    </row>
    <row r="32" spans="1:13" x14ac:dyDescent="0.25">
      <c r="A32" s="49">
        <v>30</v>
      </c>
      <c r="B32" s="49" t="s">
        <v>269</v>
      </c>
      <c r="C32" s="49">
        <f>54*40</f>
        <v>2160</v>
      </c>
      <c r="D32" s="49">
        <f>33+9</f>
        <v>42</v>
      </c>
      <c r="E32" s="49">
        <f>9*100+33*200</f>
        <v>7500</v>
      </c>
      <c r="F32" s="49">
        <v>1</v>
      </c>
      <c r="G32" s="49">
        <f t="shared" si="2"/>
        <v>7500</v>
      </c>
      <c r="H32" s="46">
        <v>7</v>
      </c>
      <c r="I32" s="5" t="s">
        <v>8</v>
      </c>
      <c r="J32" s="46">
        <v>2000</v>
      </c>
      <c r="K32" s="46">
        <v>1</v>
      </c>
      <c r="L32" s="7">
        <f t="shared" si="8"/>
        <v>2000</v>
      </c>
      <c r="M32" s="9">
        <f t="shared" si="9"/>
        <v>14000</v>
      </c>
    </row>
    <row r="33" spans="1:14" x14ac:dyDescent="0.25">
      <c r="A33" s="52">
        <v>31</v>
      </c>
      <c r="B33" s="52" t="s">
        <v>270</v>
      </c>
      <c r="C33" s="52">
        <v>2960</v>
      </c>
      <c r="D33" s="52">
        <f>4+31</f>
        <v>35</v>
      </c>
      <c r="E33" s="52">
        <f>4*100+31*200</f>
        <v>6600</v>
      </c>
      <c r="F33" s="52">
        <v>1</v>
      </c>
      <c r="G33" s="52">
        <f t="shared" si="2"/>
        <v>6600</v>
      </c>
      <c r="H33" s="53">
        <v>8</v>
      </c>
      <c r="I33" s="54" t="s">
        <v>8</v>
      </c>
      <c r="J33" s="53">
        <v>2000</v>
      </c>
      <c r="K33" s="53">
        <v>1</v>
      </c>
      <c r="L33" s="53">
        <f t="shared" si="8"/>
        <v>2000</v>
      </c>
      <c r="M33" s="8">
        <f t="shared" si="9"/>
        <v>16000</v>
      </c>
    </row>
    <row r="34" spans="1:14" x14ac:dyDescent="0.25">
      <c r="A34" s="1" t="s">
        <v>0</v>
      </c>
      <c r="C34" s="15">
        <f>SUM(C3:C33)</f>
        <v>14940</v>
      </c>
      <c r="G34" s="15">
        <f>SUM(G3:G33)</f>
        <v>51800</v>
      </c>
      <c r="M34" s="14">
        <f>SUM(M3:M33)</f>
        <v>119500</v>
      </c>
      <c r="N34" s="1">
        <f>M34+G34+C34</f>
        <v>186240</v>
      </c>
    </row>
    <row r="38" spans="1:14" ht="60" customHeight="1" x14ac:dyDescent="0.25">
      <c r="B38" s="25" t="s">
        <v>4</v>
      </c>
      <c r="C38" s="25" t="s">
        <v>2</v>
      </c>
      <c r="D38" s="25" t="s">
        <v>15</v>
      </c>
      <c r="E38" s="25" t="s">
        <v>14</v>
      </c>
      <c r="F38" s="25" t="s">
        <v>12</v>
      </c>
      <c r="G38" s="25" t="s">
        <v>11</v>
      </c>
    </row>
    <row r="39" spans="1:14" x14ac:dyDescent="0.25">
      <c r="B39" s="10" t="s">
        <v>62</v>
      </c>
      <c r="C39" s="10">
        <v>1</v>
      </c>
      <c r="D39" s="10">
        <f>C34+G34</f>
        <v>66740</v>
      </c>
      <c r="E39" s="10">
        <f t="shared" ref="E39:E43" si="10">D39*C39</f>
        <v>66740</v>
      </c>
      <c r="F39" s="10">
        <v>0.8</v>
      </c>
      <c r="G39" s="10">
        <f>E39*F39</f>
        <v>53392</v>
      </c>
    </row>
    <row r="40" spans="1:14" x14ac:dyDescent="0.25">
      <c r="B40" s="11" t="s">
        <v>8</v>
      </c>
      <c r="C40" s="11">
        <v>38</v>
      </c>
      <c r="D40" s="11">
        <v>2000</v>
      </c>
      <c r="E40" s="11">
        <f t="shared" si="10"/>
        <v>76000</v>
      </c>
      <c r="F40" s="11">
        <v>0.77</v>
      </c>
      <c r="G40" s="11">
        <f t="shared" ref="G40:G43" si="11">F40*E40</f>
        <v>58520</v>
      </c>
    </row>
    <row r="41" spans="1:14" x14ac:dyDescent="0.25">
      <c r="B41" s="10" t="s">
        <v>8</v>
      </c>
      <c r="C41" s="10">
        <v>4</v>
      </c>
      <c r="D41" s="10">
        <v>3000</v>
      </c>
      <c r="E41" s="10">
        <f t="shared" si="10"/>
        <v>12000</v>
      </c>
      <c r="F41" s="10">
        <v>0.77</v>
      </c>
      <c r="G41" s="10">
        <f t="shared" si="11"/>
        <v>9240</v>
      </c>
      <c r="K41" s="12"/>
    </row>
    <row r="42" spans="1:14" x14ac:dyDescent="0.25">
      <c r="B42" s="11" t="s">
        <v>8</v>
      </c>
      <c r="C42" s="11">
        <v>7</v>
      </c>
      <c r="D42" s="11">
        <v>4000</v>
      </c>
      <c r="E42" s="11">
        <f t="shared" ref="E42" si="12">D42*C42</f>
        <v>28000</v>
      </c>
      <c r="F42" s="11">
        <v>0.77</v>
      </c>
      <c r="G42" s="11">
        <f t="shared" ref="G42" si="13">F42*E42</f>
        <v>21560</v>
      </c>
    </row>
    <row r="43" spans="1:14" x14ac:dyDescent="0.25">
      <c r="B43" s="10" t="s">
        <v>10</v>
      </c>
      <c r="C43" s="10">
        <v>1</v>
      </c>
      <c r="D43" s="10">
        <v>5500</v>
      </c>
      <c r="E43" s="10">
        <f t="shared" si="10"/>
        <v>5500</v>
      </c>
      <c r="F43" s="10">
        <v>1</v>
      </c>
      <c r="G43" s="10">
        <f t="shared" si="11"/>
        <v>5500</v>
      </c>
      <c r="K43" s="12"/>
    </row>
    <row r="44" spans="1:14" x14ac:dyDescent="0.25">
      <c r="B44" s="16" t="s">
        <v>0</v>
      </c>
      <c r="C44" s="16"/>
      <c r="D44" s="16"/>
      <c r="E44" s="16"/>
      <c r="F44" s="16"/>
      <c r="G44" s="16">
        <f>SUM(G39:G43)</f>
        <v>148212</v>
      </c>
      <c r="H44">
        <f>G44/(SQRT(3)*220)</f>
        <v>388.95562771424011</v>
      </c>
    </row>
    <row r="45" spans="1:14" ht="15.75" thickBot="1" x14ac:dyDescent="0.3"/>
    <row r="46" spans="1:14" x14ac:dyDescent="0.25">
      <c r="B46" s="58" t="s">
        <v>199</v>
      </c>
      <c r="C46" s="59" t="s">
        <v>274</v>
      </c>
    </row>
    <row r="47" spans="1:14" x14ac:dyDescent="0.25">
      <c r="B47" s="60" t="s">
        <v>200</v>
      </c>
      <c r="C47" s="61" t="s">
        <v>273</v>
      </c>
    </row>
    <row r="48" spans="1:14" x14ac:dyDescent="0.25">
      <c r="B48" s="60" t="s">
        <v>201</v>
      </c>
      <c r="C48" s="61" t="s">
        <v>275</v>
      </c>
    </row>
    <row r="49" spans="1:9" ht="15.75" thickBot="1" x14ac:dyDescent="0.3">
      <c r="B49" s="62" t="s">
        <v>202</v>
      </c>
      <c r="C49" s="63" t="s">
        <v>203</v>
      </c>
    </row>
    <row r="51" spans="1:9" x14ac:dyDescent="0.25">
      <c r="A51" s="21" t="s">
        <v>16</v>
      </c>
      <c r="B51" s="21" t="s">
        <v>4</v>
      </c>
      <c r="C51" s="21" t="s">
        <v>17</v>
      </c>
      <c r="D51" s="21" t="s">
        <v>18</v>
      </c>
      <c r="E51" s="21" t="s">
        <v>19</v>
      </c>
      <c r="F51" s="21" t="s">
        <v>97</v>
      </c>
      <c r="G51" s="51" t="s">
        <v>96</v>
      </c>
    </row>
    <row r="52" spans="1:9" ht="30" hidden="1" x14ac:dyDescent="0.25">
      <c r="A52" s="17" t="s">
        <v>63</v>
      </c>
      <c r="B52" s="18" t="s">
        <v>186</v>
      </c>
      <c r="C52" s="17">
        <f>SUM(C6:C10,C17)</f>
        <v>960</v>
      </c>
      <c r="D52" s="33">
        <f>C52/G52</f>
        <v>7.5590551181102361</v>
      </c>
      <c r="E52" s="17">
        <v>10</v>
      </c>
      <c r="F52" s="17">
        <f>'Dimensionamento do condutor'!H21</f>
        <v>2.5</v>
      </c>
      <c r="G52" s="17">
        <v>127</v>
      </c>
      <c r="H52" s="12"/>
    </row>
    <row r="53" spans="1:9" ht="30" x14ac:dyDescent="0.25">
      <c r="A53" s="19" t="s">
        <v>66</v>
      </c>
      <c r="B53" s="20" t="s">
        <v>187</v>
      </c>
      <c r="C53" s="19">
        <f>SUM(C11:C16)</f>
        <v>1120</v>
      </c>
      <c r="D53" s="45">
        <f>C53/G53</f>
        <v>8.8188976377952759</v>
      </c>
      <c r="E53" s="19">
        <v>16</v>
      </c>
      <c r="F53" s="19">
        <f>'Dimensionamento do condutor'!H22</f>
        <v>2.5</v>
      </c>
      <c r="G53" s="19">
        <v>127</v>
      </c>
      <c r="H53" s="12"/>
    </row>
    <row r="54" spans="1:9" x14ac:dyDescent="0.25">
      <c r="A54" s="17" t="s">
        <v>67</v>
      </c>
      <c r="B54" s="18" t="s">
        <v>85</v>
      </c>
      <c r="C54" s="17">
        <f t="shared" ref="C54:C64" si="14">G6</f>
        <v>1100</v>
      </c>
      <c r="D54" s="33">
        <f>C54/G54</f>
        <v>8.6614173228346463</v>
      </c>
      <c r="E54" s="17">
        <v>10</v>
      </c>
      <c r="F54" s="17">
        <f>'Dimensionamento do condutor'!H23</f>
        <v>2.5</v>
      </c>
      <c r="G54" s="17">
        <v>127</v>
      </c>
      <c r="H54" s="12"/>
    </row>
    <row r="55" spans="1:9" x14ac:dyDescent="0.25">
      <c r="A55" s="19" t="s">
        <v>68</v>
      </c>
      <c r="B55" s="20" t="s">
        <v>86</v>
      </c>
      <c r="C55" s="19">
        <f t="shared" si="14"/>
        <v>1100</v>
      </c>
      <c r="D55" s="45">
        <f t="shared" ref="D55:D117" si="15">C55/G55</f>
        <v>8.6614173228346463</v>
      </c>
      <c r="E55" s="19">
        <v>10</v>
      </c>
      <c r="F55" s="19">
        <f>'Dimensionamento do condutor'!H24</f>
        <v>2.5</v>
      </c>
      <c r="G55" s="19">
        <v>127</v>
      </c>
      <c r="H55" s="12"/>
    </row>
    <row r="56" spans="1:9" x14ac:dyDescent="0.25">
      <c r="A56" s="17" t="s">
        <v>69</v>
      </c>
      <c r="B56" s="18" t="s">
        <v>87</v>
      </c>
      <c r="C56" s="17">
        <f t="shared" si="14"/>
        <v>1100</v>
      </c>
      <c r="D56" s="33">
        <f t="shared" si="15"/>
        <v>8.6614173228346463</v>
      </c>
      <c r="E56" s="17">
        <v>10</v>
      </c>
      <c r="F56" s="17">
        <f>'Dimensionamento do condutor'!H25</f>
        <v>2.5</v>
      </c>
      <c r="G56" s="17">
        <v>127</v>
      </c>
      <c r="H56" s="12"/>
    </row>
    <row r="57" spans="1:9" s="31" customFormat="1" x14ac:dyDescent="0.25">
      <c r="A57" s="19" t="s">
        <v>70</v>
      </c>
      <c r="B57" s="20" t="s">
        <v>88</v>
      </c>
      <c r="C57" s="19">
        <f t="shared" si="14"/>
        <v>1100</v>
      </c>
      <c r="D57" s="45">
        <f t="shared" si="15"/>
        <v>8.6614173228346463</v>
      </c>
      <c r="E57" s="19">
        <v>10</v>
      </c>
      <c r="F57" s="19">
        <f>'Dimensionamento do condutor'!H26</f>
        <v>2.5</v>
      </c>
      <c r="G57" s="19">
        <v>127</v>
      </c>
      <c r="H57" s="32"/>
      <c r="I57"/>
    </row>
    <row r="58" spans="1:9" s="31" customFormat="1" x14ac:dyDescent="0.25">
      <c r="A58" s="17" t="s">
        <v>71</v>
      </c>
      <c r="B58" s="18" t="s">
        <v>89</v>
      </c>
      <c r="C58" s="17">
        <f t="shared" si="14"/>
        <v>1100</v>
      </c>
      <c r="D58" s="33">
        <f t="shared" si="15"/>
        <v>8.6614173228346463</v>
      </c>
      <c r="E58" s="17">
        <v>10</v>
      </c>
      <c r="F58" s="17">
        <f>'Dimensionamento do condutor'!H27</f>
        <v>2.5</v>
      </c>
      <c r="G58" s="17">
        <v>127</v>
      </c>
      <c r="H58" s="32"/>
      <c r="I58"/>
    </row>
    <row r="59" spans="1:9" s="31" customFormat="1" x14ac:dyDescent="0.25">
      <c r="A59" s="19" t="s">
        <v>72</v>
      </c>
      <c r="B59" s="20" t="s">
        <v>90</v>
      </c>
      <c r="C59" s="19">
        <f t="shared" si="14"/>
        <v>1100</v>
      </c>
      <c r="D59" s="45">
        <f t="shared" si="15"/>
        <v>8.6614173228346463</v>
      </c>
      <c r="E59" s="19">
        <v>10</v>
      </c>
      <c r="F59" s="19">
        <f>'Dimensionamento do condutor'!H28</f>
        <v>2.5</v>
      </c>
      <c r="G59" s="19">
        <v>127</v>
      </c>
      <c r="H59" s="32"/>
      <c r="I59"/>
    </row>
    <row r="60" spans="1:9" s="31" customFormat="1" x14ac:dyDescent="0.25">
      <c r="A60" s="17" t="s">
        <v>73</v>
      </c>
      <c r="B60" s="18" t="s">
        <v>91</v>
      </c>
      <c r="C60" s="17">
        <f t="shared" si="14"/>
        <v>1100</v>
      </c>
      <c r="D60" s="33">
        <f t="shared" si="15"/>
        <v>8.6614173228346463</v>
      </c>
      <c r="E60" s="17">
        <v>10</v>
      </c>
      <c r="F60" s="17">
        <f>'Dimensionamento do condutor'!H29</f>
        <v>2.5</v>
      </c>
      <c r="G60" s="17">
        <v>127</v>
      </c>
      <c r="H60" s="32"/>
      <c r="I60"/>
    </row>
    <row r="61" spans="1:9" s="31" customFormat="1" x14ac:dyDescent="0.25">
      <c r="A61" s="19" t="s">
        <v>74</v>
      </c>
      <c r="B61" s="20" t="s">
        <v>92</v>
      </c>
      <c r="C61" s="19">
        <f t="shared" si="14"/>
        <v>1100</v>
      </c>
      <c r="D61" s="45">
        <f t="shared" si="15"/>
        <v>8.6614173228346463</v>
      </c>
      <c r="E61" s="19">
        <v>10</v>
      </c>
      <c r="F61" s="19">
        <f>'Dimensionamento do condutor'!H30</f>
        <v>2.5</v>
      </c>
      <c r="G61" s="19">
        <v>127</v>
      </c>
      <c r="H61" s="32"/>
      <c r="I61"/>
    </row>
    <row r="62" spans="1:9" s="31" customFormat="1" x14ac:dyDescent="0.25">
      <c r="A62" s="17" t="s">
        <v>75</v>
      </c>
      <c r="B62" s="18" t="s">
        <v>93</v>
      </c>
      <c r="C62" s="17">
        <f t="shared" si="14"/>
        <v>1100</v>
      </c>
      <c r="D62" s="33">
        <f t="shared" si="15"/>
        <v>8.6614173228346463</v>
      </c>
      <c r="E62" s="17">
        <v>10</v>
      </c>
      <c r="F62" s="17">
        <f>'Dimensionamento do condutor'!H31</f>
        <v>2.5</v>
      </c>
      <c r="G62" s="17">
        <v>127</v>
      </c>
      <c r="H62" s="32"/>
      <c r="I62"/>
    </row>
    <row r="63" spans="1:9" x14ac:dyDescent="0.25">
      <c r="A63" s="19" t="s">
        <v>76</v>
      </c>
      <c r="B63" s="20" t="s">
        <v>94</v>
      </c>
      <c r="C63" s="19">
        <f t="shared" si="14"/>
        <v>1100</v>
      </c>
      <c r="D63" s="45">
        <f t="shared" si="15"/>
        <v>8.6614173228346463</v>
      </c>
      <c r="E63" s="19">
        <v>10</v>
      </c>
      <c r="F63" s="19">
        <f>'Dimensionamento do condutor'!H32</f>
        <v>2.5</v>
      </c>
      <c r="G63" s="19">
        <v>127</v>
      </c>
      <c r="H63" s="12"/>
    </row>
    <row r="64" spans="1:9" x14ac:dyDescent="0.25">
      <c r="A64" s="17" t="s">
        <v>77</v>
      </c>
      <c r="B64" s="18" t="s">
        <v>95</v>
      </c>
      <c r="C64" s="17">
        <f t="shared" si="14"/>
        <v>1100</v>
      </c>
      <c r="D64" s="33">
        <f t="shared" si="15"/>
        <v>8.6614173228346463</v>
      </c>
      <c r="E64" s="17">
        <v>10</v>
      </c>
      <c r="F64" s="17">
        <f>'Dimensionamento do condutor'!H33</f>
        <v>2.5</v>
      </c>
      <c r="G64" s="17">
        <v>127</v>
      </c>
      <c r="H64" s="12"/>
    </row>
    <row r="65" spans="1:8" x14ac:dyDescent="0.25">
      <c r="A65" s="19" t="s">
        <v>78</v>
      </c>
      <c r="B65" s="20" t="s">
        <v>98</v>
      </c>
      <c r="C65" s="19">
        <f>4*100+4*200</f>
        <v>1200</v>
      </c>
      <c r="D65" s="45">
        <f t="shared" si="15"/>
        <v>9.4488188976377945</v>
      </c>
      <c r="E65" s="19">
        <v>16</v>
      </c>
      <c r="F65" s="19">
        <f>'Dimensionamento do condutor'!H34</f>
        <v>2.5</v>
      </c>
      <c r="G65" s="19">
        <v>127</v>
      </c>
      <c r="H65" s="12"/>
    </row>
    <row r="66" spans="1:8" x14ac:dyDescent="0.25">
      <c r="A66" s="17" t="s">
        <v>79</v>
      </c>
      <c r="B66" s="18" t="s">
        <v>98</v>
      </c>
      <c r="C66" s="17">
        <f>5*200+2*100</f>
        <v>1200</v>
      </c>
      <c r="D66" s="33">
        <f t="shared" si="15"/>
        <v>9.4488188976377945</v>
      </c>
      <c r="E66" s="17">
        <v>16</v>
      </c>
      <c r="F66" s="17">
        <f>'Dimensionamento do condutor'!H35</f>
        <v>2.5</v>
      </c>
      <c r="G66" s="17">
        <v>127</v>
      </c>
      <c r="H66" s="12"/>
    </row>
    <row r="67" spans="1:8" x14ac:dyDescent="0.25">
      <c r="A67" s="19" t="s">
        <v>80</v>
      </c>
      <c r="B67" s="20" t="s">
        <v>99</v>
      </c>
      <c r="C67" s="19">
        <f>E4+E17</f>
        <v>1900</v>
      </c>
      <c r="D67" s="45">
        <f t="shared" si="15"/>
        <v>14.960629921259843</v>
      </c>
      <c r="E67" s="19">
        <v>20</v>
      </c>
      <c r="F67" s="19">
        <f>'Dimensionamento do condutor'!H36</f>
        <v>4</v>
      </c>
      <c r="G67" s="19">
        <v>127</v>
      </c>
      <c r="H67" s="12"/>
    </row>
    <row r="68" spans="1:8" x14ac:dyDescent="0.25">
      <c r="A68" s="17" t="s">
        <v>81</v>
      </c>
      <c r="B68" s="18" t="s">
        <v>100</v>
      </c>
      <c r="C68" s="17">
        <f t="shared" ref="C68:C78" si="16">M6</f>
        <v>2000</v>
      </c>
      <c r="D68" s="33">
        <f t="shared" si="15"/>
        <v>9.0909090909090917</v>
      </c>
      <c r="E68" s="17">
        <v>16</v>
      </c>
      <c r="F68" s="17">
        <f>'Dimensionamento do condutor'!H37</f>
        <v>2.5</v>
      </c>
      <c r="G68" s="17">
        <v>220</v>
      </c>
      <c r="H68" s="12"/>
    </row>
    <row r="69" spans="1:8" x14ac:dyDescent="0.25">
      <c r="A69" s="19" t="s">
        <v>82</v>
      </c>
      <c r="B69" s="20" t="s">
        <v>101</v>
      </c>
      <c r="C69" s="19">
        <f t="shared" si="16"/>
        <v>2000</v>
      </c>
      <c r="D69" s="45">
        <f t="shared" si="15"/>
        <v>9.0909090909090917</v>
      </c>
      <c r="E69" s="19">
        <v>16</v>
      </c>
      <c r="F69" s="19">
        <f>'Dimensionamento do condutor'!H38</f>
        <v>2.5</v>
      </c>
      <c r="G69" s="19">
        <v>220</v>
      </c>
      <c r="H69" s="12"/>
    </row>
    <row r="70" spans="1:8" x14ac:dyDescent="0.25">
      <c r="A70" s="17" t="s">
        <v>83</v>
      </c>
      <c r="B70" s="18" t="s">
        <v>102</v>
      </c>
      <c r="C70" s="17">
        <f t="shared" si="16"/>
        <v>2000</v>
      </c>
      <c r="D70" s="33">
        <f t="shared" si="15"/>
        <v>9.0909090909090917</v>
      </c>
      <c r="E70" s="17">
        <v>16</v>
      </c>
      <c r="F70" s="17">
        <f>'Dimensionamento do condutor'!H39</f>
        <v>2.5</v>
      </c>
      <c r="G70" s="17">
        <v>220</v>
      </c>
      <c r="H70" s="12"/>
    </row>
    <row r="71" spans="1:8" x14ac:dyDescent="0.25">
      <c r="A71" s="19" t="s">
        <v>84</v>
      </c>
      <c r="B71" s="20" t="s">
        <v>103</v>
      </c>
      <c r="C71" s="19">
        <f t="shared" si="16"/>
        <v>2000</v>
      </c>
      <c r="D71" s="45">
        <f t="shared" si="15"/>
        <v>9.0909090909090917</v>
      </c>
      <c r="E71" s="19">
        <v>16</v>
      </c>
      <c r="F71" s="19">
        <f>'Dimensionamento do condutor'!H40</f>
        <v>2.5</v>
      </c>
      <c r="G71" s="19">
        <v>220</v>
      </c>
      <c r="H71" s="12"/>
    </row>
    <row r="72" spans="1:8" x14ac:dyDescent="0.25">
      <c r="A72" s="17" t="s">
        <v>112</v>
      </c>
      <c r="B72" s="18" t="s">
        <v>104</v>
      </c>
      <c r="C72" s="17">
        <f t="shared" si="16"/>
        <v>2000</v>
      </c>
      <c r="D72" s="33">
        <f t="shared" si="15"/>
        <v>9.0909090909090917</v>
      </c>
      <c r="E72" s="17">
        <v>16</v>
      </c>
      <c r="F72" s="17">
        <f>'Dimensionamento do condutor'!H41</f>
        <v>2.5</v>
      </c>
      <c r="G72" s="17">
        <v>220</v>
      </c>
    </row>
    <row r="73" spans="1:8" x14ac:dyDescent="0.25">
      <c r="A73" s="19" t="s">
        <v>113</v>
      </c>
      <c r="B73" s="20" t="s">
        <v>105</v>
      </c>
      <c r="C73" s="19">
        <f t="shared" si="16"/>
        <v>2000</v>
      </c>
      <c r="D73" s="45">
        <f t="shared" si="15"/>
        <v>9.0909090909090917</v>
      </c>
      <c r="E73" s="19">
        <v>16</v>
      </c>
      <c r="F73" s="19">
        <f>'Dimensionamento do condutor'!H42</f>
        <v>2.5</v>
      </c>
      <c r="G73" s="19">
        <v>220</v>
      </c>
    </row>
    <row r="74" spans="1:8" x14ac:dyDescent="0.25">
      <c r="A74" s="17" t="s">
        <v>114</v>
      </c>
      <c r="B74" s="18" t="s">
        <v>106</v>
      </c>
      <c r="C74" s="17">
        <f t="shared" si="16"/>
        <v>2000</v>
      </c>
      <c r="D74" s="33">
        <f t="shared" si="15"/>
        <v>9.0909090909090917</v>
      </c>
      <c r="E74" s="17">
        <v>16</v>
      </c>
      <c r="F74" s="17">
        <f>'Dimensionamento do condutor'!H43</f>
        <v>2.5</v>
      </c>
      <c r="G74" s="17">
        <v>220</v>
      </c>
    </row>
    <row r="75" spans="1:8" x14ac:dyDescent="0.25">
      <c r="A75" s="19" t="s">
        <v>115</v>
      </c>
      <c r="B75" s="20" t="s">
        <v>107</v>
      </c>
      <c r="C75" s="19">
        <f t="shared" si="16"/>
        <v>2000</v>
      </c>
      <c r="D75" s="45">
        <f t="shared" si="15"/>
        <v>9.0909090909090917</v>
      </c>
      <c r="E75" s="19">
        <v>16</v>
      </c>
      <c r="F75" s="19">
        <f>'Dimensionamento do condutor'!H44</f>
        <v>2.5</v>
      </c>
      <c r="G75" s="19">
        <v>220</v>
      </c>
    </row>
    <row r="76" spans="1:8" x14ac:dyDescent="0.25">
      <c r="A76" s="17" t="s">
        <v>116</v>
      </c>
      <c r="B76" s="18" t="s">
        <v>108</v>
      </c>
      <c r="C76" s="17">
        <f t="shared" si="16"/>
        <v>2000</v>
      </c>
      <c r="D76" s="33">
        <f t="shared" si="15"/>
        <v>9.0909090909090917</v>
      </c>
      <c r="E76" s="17">
        <v>16</v>
      </c>
      <c r="F76" s="17">
        <f>'Dimensionamento do condutor'!H45</f>
        <v>2.5</v>
      </c>
      <c r="G76" s="17">
        <v>220</v>
      </c>
    </row>
    <row r="77" spans="1:8" x14ac:dyDescent="0.25">
      <c r="A77" s="19" t="s">
        <v>117</v>
      </c>
      <c r="B77" s="20" t="s">
        <v>109</v>
      </c>
      <c r="C77" s="19">
        <f t="shared" si="16"/>
        <v>2000</v>
      </c>
      <c r="D77" s="45">
        <f t="shared" si="15"/>
        <v>9.0909090909090917</v>
      </c>
      <c r="E77" s="19">
        <v>16</v>
      </c>
      <c r="F77" s="19">
        <f>'Dimensionamento do condutor'!H46</f>
        <v>2.5</v>
      </c>
      <c r="G77" s="19">
        <v>220</v>
      </c>
    </row>
    <row r="78" spans="1:8" x14ac:dyDescent="0.25">
      <c r="A78" s="17" t="s">
        <v>118</v>
      </c>
      <c r="B78" s="18" t="s">
        <v>110</v>
      </c>
      <c r="C78" s="17">
        <f t="shared" si="16"/>
        <v>2000</v>
      </c>
      <c r="D78" s="33">
        <f t="shared" si="15"/>
        <v>9.0909090909090917</v>
      </c>
      <c r="E78" s="17">
        <v>16</v>
      </c>
      <c r="F78" s="17">
        <f>'Dimensionamento do condutor'!H47</f>
        <v>2.5</v>
      </c>
      <c r="G78" s="17">
        <v>220</v>
      </c>
    </row>
    <row r="79" spans="1:8" x14ac:dyDescent="0.25">
      <c r="A79" s="19" t="s">
        <v>119</v>
      </c>
      <c r="B79" s="20" t="s">
        <v>111</v>
      </c>
      <c r="C79" s="19">
        <f>L3</f>
        <v>2000</v>
      </c>
      <c r="D79" s="45">
        <f t="shared" si="15"/>
        <v>9.0909090909090917</v>
      </c>
      <c r="E79" s="19">
        <v>16</v>
      </c>
      <c r="F79" s="19">
        <f>'Dimensionamento do condutor'!H48</f>
        <v>2.5</v>
      </c>
      <c r="G79" s="19">
        <v>220</v>
      </c>
    </row>
    <row r="80" spans="1:8" x14ac:dyDescent="0.25">
      <c r="A80" s="17" t="s">
        <v>120</v>
      </c>
      <c r="B80" s="18" t="s">
        <v>111</v>
      </c>
      <c r="C80" s="17">
        <f>L3</f>
        <v>2000</v>
      </c>
      <c r="D80" s="33">
        <f t="shared" si="15"/>
        <v>9.0909090909090917</v>
      </c>
      <c r="E80" s="17">
        <v>16</v>
      </c>
      <c r="F80" s="17">
        <f>'Dimensionamento do condutor'!H49</f>
        <v>2.5</v>
      </c>
      <c r="G80" s="17">
        <v>220</v>
      </c>
    </row>
    <row r="81" spans="1:7" x14ac:dyDescent="0.25">
      <c r="A81" s="19" t="s">
        <v>121</v>
      </c>
      <c r="B81" s="20" t="s">
        <v>204</v>
      </c>
      <c r="C81" s="19">
        <v>4000</v>
      </c>
      <c r="D81" s="45">
        <f t="shared" si="15"/>
        <v>18.181818181818183</v>
      </c>
      <c r="E81" s="19">
        <v>20</v>
      </c>
      <c r="F81" s="19">
        <f>'Dimensionamento do condutor'!H50</f>
        <v>2.5</v>
      </c>
      <c r="G81" s="19">
        <v>220</v>
      </c>
    </row>
    <row r="82" spans="1:7" x14ac:dyDescent="0.25">
      <c r="A82" s="17" t="s">
        <v>188</v>
      </c>
      <c r="B82" s="18" t="s">
        <v>190</v>
      </c>
      <c r="C82" s="17">
        <f>C3</f>
        <v>540</v>
      </c>
      <c r="D82" s="33">
        <f t="shared" si="15"/>
        <v>4.2519685039370083</v>
      </c>
      <c r="E82" s="17">
        <v>6</v>
      </c>
      <c r="F82" s="17">
        <f>'Dimensionamento do condutor'!H56</f>
        <v>1.5</v>
      </c>
      <c r="G82" s="17">
        <v>127</v>
      </c>
    </row>
    <row r="83" spans="1:7" x14ac:dyDescent="0.25">
      <c r="A83" s="19" t="s">
        <v>189</v>
      </c>
      <c r="B83" s="20" t="s">
        <v>191</v>
      </c>
      <c r="C83" s="19">
        <f>C4</f>
        <v>800</v>
      </c>
      <c r="D83" s="45">
        <f t="shared" si="15"/>
        <v>6.2992125984251972</v>
      </c>
      <c r="E83" s="19">
        <v>10</v>
      </c>
      <c r="F83" s="19">
        <f>'Dimensionamento do condutor'!H57</f>
        <v>1.5</v>
      </c>
      <c r="G83" s="19">
        <v>127</v>
      </c>
    </row>
    <row r="84" spans="1:7" x14ac:dyDescent="0.25">
      <c r="A84" s="19" t="s">
        <v>205</v>
      </c>
      <c r="B84" s="20" t="s">
        <v>204</v>
      </c>
      <c r="C84" s="19">
        <v>4000</v>
      </c>
      <c r="D84" s="45">
        <f t="shared" ref="D84:D86" si="17">C84/G84</f>
        <v>18.181818181818183</v>
      </c>
      <c r="E84" s="19">
        <v>20</v>
      </c>
      <c r="F84" s="19">
        <f>'Dimensionamento do condutor'!H56</f>
        <v>1.5</v>
      </c>
      <c r="G84" s="19">
        <v>220</v>
      </c>
    </row>
    <row r="85" spans="1:7" x14ac:dyDescent="0.25">
      <c r="A85" s="19" t="s">
        <v>206</v>
      </c>
      <c r="B85" s="20" t="s">
        <v>204</v>
      </c>
      <c r="C85" s="19">
        <v>4000</v>
      </c>
      <c r="D85" s="45">
        <f t="shared" si="17"/>
        <v>18.181818181818183</v>
      </c>
      <c r="E85" s="19">
        <v>20</v>
      </c>
      <c r="F85" s="19">
        <f>'Dimensionamento do condutor'!H57</f>
        <v>1.5</v>
      </c>
      <c r="G85" s="19">
        <v>220</v>
      </c>
    </row>
    <row r="86" spans="1:7" x14ac:dyDescent="0.25">
      <c r="A86" s="19" t="s">
        <v>207</v>
      </c>
      <c r="B86" s="20" t="s">
        <v>204</v>
      </c>
      <c r="C86" s="19">
        <v>4000</v>
      </c>
      <c r="D86" s="45">
        <f t="shared" si="17"/>
        <v>18.181818181818183</v>
      </c>
      <c r="E86" s="19">
        <v>20</v>
      </c>
      <c r="F86" s="19">
        <f>'Dimensionamento do condutor'!H58</f>
        <v>2.5</v>
      </c>
      <c r="G86" s="19">
        <v>220</v>
      </c>
    </row>
    <row r="87" spans="1:7" x14ac:dyDescent="0.25">
      <c r="A87" s="17" t="s">
        <v>122</v>
      </c>
      <c r="B87" s="18" t="s">
        <v>138</v>
      </c>
      <c r="C87" s="17">
        <f>18*40+7*60</f>
        <v>1140</v>
      </c>
      <c r="D87" s="33">
        <f t="shared" si="15"/>
        <v>8.9763779527559056</v>
      </c>
      <c r="E87" s="17">
        <v>16</v>
      </c>
      <c r="F87" s="17">
        <f>'Dimensionamento do condutor'!H56</f>
        <v>1.5</v>
      </c>
      <c r="G87" s="17">
        <v>127</v>
      </c>
    </row>
    <row r="88" spans="1:7" x14ac:dyDescent="0.25">
      <c r="A88" s="19" t="s">
        <v>123</v>
      </c>
      <c r="B88" s="20" t="s">
        <v>138</v>
      </c>
      <c r="C88" s="19">
        <f>18*40+8*60</f>
        <v>1200</v>
      </c>
      <c r="D88" s="45">
        <f t="shared" si="15"/>
        <v>9.4488188976377945</v>
      </c>
      <c r="E88" s="19">
        <v>16</v>
      </c>
      <c r="F88" s="19">
        <f>'Dimensionamento do condutor'!H57</f>
        <v>1.5</v>
      </c>
      <c r="G88" s="19">
        <v>127</v>
      </c>
    </row>
    <row r="89" spans="1:7" x14ac:dyDescent="0.25">
      <c r="A89" s="17" t="s">
        <v>124</v>
      </c>
      <c r="B89" s="18" t="s">
        <v>139</v>
      </c>
      <c r="C89" s="17">
        <f>E25</f>
        <v>1800</v>
      </c>
      <c r="D89" s="33">
        <f t="shared" si="15"/>
        <v>14.173228346456693</v>
      </c>
      <c r="E89" s="17">
        <v>20</v>
      </c>
      <c r="F89" s="17">
        <f>'Dimensionamento do condutor'!H58</f>
        <v>2.5</v>
      </c>
      <c r="G89" s="17">
        <v>127</v>
      </c>
    </row>
    <row r="90" spans="1:7" x14ac:dyDescent="0.25">
      <c r="A90" s="19" t="s">
        <v>125</v>
      </c>
      <c r="B90" s="20" t="s">
        <v>141</v>
      </c>
      <c r="C90" s="19">
        <f>10*200+100</f>
        <v>2100</v>
      </c>
      <c r="D90" s="45">
        <f t="shared" si="15"/>
        <v>16.535433070866141</v>
      </c>
      <c r="E90" s="19">
        <v>20</v>
      </c>
      <c r="F90" s="19">
        <f>'Dimensionamento do condutor'!H59</f>
        <v>2.5</v>
      </c>
      <c r="G90" s="19">
        <v>127</v>
      </c>
    </row>
    <row r="91" spans="1:7" x14ac:dyDescent="0.25">
      <c r="A91" s="17" t="s">
        <v>126</v>
      </c>
      <c r="B91" s="18" t="s">
        <v>140</v>
      </c>
      <c r="C91" s="17">
        <f>E27</f>
        <v>1300</v>
      </c>
      <c r="D91" s="33">
        <f t="shared" si="15"/>
        <v>10.236220472440944</v>
      </c>
      <c r="E91" s="17">
        <v>16</v>
      </c>
      <c r="F91" s="17">
        <f>'Dimensionamento do condutor'!H60</f>
        <v>2.5</v>
      </c>
      <c r="G91" s="17">
        <v>127</v>
      </c>
    </row>
    <row r="92" spans="1:7" x14ac:dyDescent="0.25">
      <c r="A92" s="19" t="s">
        <v>127</v>
      </c>
      <c r="B92" s="20" t="s">
        <v>142</v>
      </c>
      <c r="C92" s="19">
        <f>8*200+200</f>
        <v>1800</v>
      </c>
      <c r="D92" s="45">
        <f t="shared" si="15"/>
        <v>14.173228346456693</v>
      </c>
      <c r="E92" s="19">
        <v>20</v>
      </c>
      <c r="F92" s="19">
        <f>'Dimensionamento do condutor'!H61</f>
        <v>2.5</v>
      </c>
      <c r="G92" s="19">
        <v>127</v>
      </c>
    </row>
    <row r="93" spans="1:7" ht="60" x14ac:dyDescent="0.25">
      <c r="A93" s="17" t="s">
        <v>128</v>
      </c>
      <c r="B93" s="18" t="s">
        <v>196</v>
      </c>
      <c r="C93" s="17">
        <f>SUM(C20:C24,C30,C31)</f>
        <v>1080</v>
      </c>
      <c r="D93" s="33">
        <f t="shared" si="15"/>
        <v>8.5039370078740166</v>
      </c>
      <c r="E93" s="17">
        <v>10</v>
      </c>
      <c r="F93" s="17">
        <f>'Dimensionamento do condutor'!H62</f>
        <v>1.5</v>
      </c>
      <c r="G93" s="17">
        <v>127</v>
      </c>
    </row>
    <row r="94" spans="1:7" x14ac:dyDescent="0.25">
      <c r="A94" s="19" t="s">
        <v>129</v>
      </c>
      <c r="B94" s="20" t="s">
        <v>144</v>
      </c>
      <c r="C94" s="19">
        <f>G24</f>
        <v>1100</v>
      </c>
      <c r="D94" s="45">
        <f t="shared" si="15"/>
        <v>8.6614173228346463</v>
      </c>
      <c r="E94" s="19">
        <v>10</v>
      </c>
      <c r="F94" s="19">
        <f>'Dimensionamento do condutor'!H63</f>
        <v>2.5</v>
      </c>
      <c r="G94" s="19">
        <v>127</v>
      </c>
    </row>
    <row r="95" spans="1:7" x14ac:dyDescent="0.25">
      <c r="A95" s="17" t="s">
        <v>130</v>
      </c>
      <c r="B95" s="18" t="s">
        <v>145</v>
      </c>
      <c r="C95" s="17">
        <f>G23</f>
        <v>800</v>
      </c>
      <c r="D95" s="33">
        <f t="shared" si="15"/>
        <v>6.2992125984251972</v>
      </c>
      <c r="E95" s="17">
        <v>10</v>
      </c>
      <c r="F95" s="17">
        <f>'Dimensionamento do condutor'!H64</f>
        <v>2.5</v>
      </c>
      <c r="G95" s="17">
        <v>127</v>
      </c>
    </row>
    <row r="96" spans="1:7" x14ac:dyDescent="0.25">
      <c r="A96" s="19" t="s">
        <v>131</v>
      </c>
      <c r="B96" s="20" t="s">
        <v>147</v>
      </c>
      <c r="C96" s="19">
        <f>G31</f>
        <v>600</v>
      </c>
      <c r="D96" s="45">
        <f t="shared" si="15"/>
        <v>4.7244094488188972</v>
      </c>
      <c r="E96" s="19">
        <v>6</v>
      </c>
      <c r="F96" s="19">
        <f>'Dimensionamento do condutor'!H65</f>
        <v>2.5</v>
      </c>
      <c r="G96" s="19">
        <v>127</v>
      </c>
    </row>
    <row r="97" spans="1:7" x14ac:dyDescent="0.25">
      <c r="A97" s="17" t="s">
        <v>132</v>
      </c>
      <c r="B97" s="18" t="s">
        <v>148</v>
      </c>
      <c r="C97" s="17">
        <f>G20-600</f>
        <v>800</v>
      </c>
      <c r="D97" s="33">
        <f t="shared" si="15"/>
        <v>6.2992125984251972</v>
      </c>
      <c r="E97" s="17">
        <v>10</v>
      </c>
      <c r="F97" s="17">
        <f>'Dimensionamento do condutor'!H66</f>
        <v>2.5</v>
      </c>
      <c r="G97" s="17">
        <v>127</v>
      </c>
    </row>
    <row r="98" spans="1:7" x14ac:dyDescent="0.25">
      <c r="A98" s="19" t="s">
        <v>133</v>
      </c>
      <c r="B98" s="20" t="s">
        <v>149</v>
      </c>
      <c r="C98" s="19">
        <f>2*600</f>
        <v>1200</v>
      </c>
      <c r="D98" s="45">
        <f t="shared" si="15"/>
        <v>5.4545454545454541</v>
      </c>
      <c r="E98" s="19">
        <v>10</v>
      </c>
      <c r="F98" s="19">
        <f>'Dimensionamento do condutor'!H67</f>
        <v>2.5</v>
      </c>
      <c r="G98" s="19">
        <v>220</v>
      </c>
    </row>
    <row r="99" spans="1:7" x14ac:dyDescent="0.25">
      <c r="A99" s="17" t="s">
        <v>134</v>
      </c>
      <c r="B99" s="18" t="s">
        <v>150</v>
      </c>
      <c r="C99" s="17">
        <f>G21-600</f>
        <v>2400</v>
      </c>
      <c r="D99" s="33">
        <f t="shared" si="15"/>
        <v>18.897637795275589</v>
      </c>
      <c r="E99" s="17">
        <v>20</v>
      </c>
      <c r="F99" s="17">
        <f>'Dimensionamento do condutor'!H68</f>
        <v>2.5</v>
      </c>
      <c r="G99" s="17">
        <v>127</v>
      </c>
    </row>
    <row r="100" spans="1:7" x14ac:dyDescent="0.25">
      <c r="A100" s="19" t="s">
        <v>135</v>
      </c>
      <c r="B100" s="20" t="s">
        <v>151</v>
      </c>
      <c r="C100" s="19">
        <f>G22</f>
        <v>1000</v>
      </c>
      <c r="D100" s="45">
        <f t="shared" si="15"/>
        <v>7.8740157480314963</v>
      </c>
      <c r="E100" s="19">
        <v>10</v>
      </c>
      <c r="F100" s="19">
        <f>'Dimensionamento do condutor'!H69</f>
        <v>2.5</v>
      </c>
      <c r="G100" s="19">
        <v>127</v>
      </c>
    </row>
    <row r="101" spans="1:7" ht="30" x14ac:dyDescent="0.25">
      <c r="A101" s="17" t="s">
        <v>136</v>
      </c>
      <c r="B101" s="18" t="s">
        <v>182</v>
      </c>
      <c r="C101" s="17">
        <f>L24</f>
        <v>2000</v>
      </c>
      <c r="D101" s="33">
        <f t="shared" si="15"/>
        <v>9.0909090909090917</v>
      </c>
      <c r="E101" s="17">
        <v>16</v>
      </c>
      <c r="F101" s="17">
        <f>'Dimensionamento do condutor'!H70</f>
        <v>2.5</v>
      </c>
      <c r="G101" s="17">
        <v>220</v>
      </c>
    </row>
    <row r="102" spans="1:7" x14ac:dyDescent="0.25">
      <c r="A102" s="19" t="s">
        <v>137</v>
      </c>
      <c r="B102" s="20" t="s">
        <v>153</v>
      </c>
      <c r="C102" s="19">
        <f>7*200</f>
        <v>1400</v>
      </c>
      <c r="D102" s="45">
        <f t="shared" si="15"/>
        <v>11.023622047244094</v>
      </c>
      <c r="E102" s="19">
        <v>16</v>
      </c>
      <c r="F102" s="19">
        <f>'Dimensionamento do condutor'!H71</f>
        <v>2.5</v>
      </c>
      <c r="G102" s="19">
        <v>127</v>
      </c>
    </row>
    <row r="103" spans="1:7" x14ac:dyDescent="0.25">
      <c r="A103" s="17" t="s">
        <v>154</v>
      </c>
      <c r="B103" s="18" t="s">
        <v>153</v>
      </c>
      <c r="C103" s="17">
        <f>6*200+100</f>
        <v>1300</v>
      </c>
      <c r="D103" s="33">
        <f t="shared" si="15"/>
        <v>10.236220472440944</v>
      </c>
      <c r="E103" s="17">
        <v>16</v>
      </c>
      <c r="F103" s="17">
        <f>'Dimensionamento do condutor'!H72</f>
        <v>2.5</v>
      </c>
      <c r="G103" s="17">
        <v>127</v>
      </c>
    </row>
    <row r="104" spans="1:7" x14ac:dyDescent="0.25">
      <c r="A104" s="19" t="s">
        <v>155</v>
      </c>
      <c r="B104" s="20" t="s">
        <v>168</v>
      </c>
      <c r="C104" s="19">
        <f>7*200</f>
        <v>1400</v>
      </c>
      <c r="D104" s="45">
        <f t="shared" si="15"/>
        <v>11.023622047244094</v>
      </c>
      <c r="E104" s="19">
        <v>16</v>
      </c>
      <c r="F104" s="19">
        <f>'Dimensionamento do condutor'!H73</f>
        <v>2.5</v>
      </c>
      <c r="G104" s="19">
        <v>127</v>
      </c>
    </row>
    <row r="105" spans="1:7" x14ac:dyDescent="0.25">
      <c r="A105" s="17" t="s">
        <v>156</v>
      </c>
      <c r="B105" s="18" t="s">
        <v>169</v>
      </c>
      <c r="C105" s="17">
        <f>6*200</f>
        <v>1200</v>
      </c>
      <c r="D105" s="33">
        <f t="shared" si="15"/>
        <v>9.4488188976377945</v>
      </c>
      <c r="E105" s="17">
        <v>16</v>
      </c>
      <c r="F105" s="17">
        <f>'Dimensionamento do condutor'!H74</f>
        <v>2.5</v>
      </c>
      <c r="G105" s="17">
        <v>127</v>
      </c>
    </row>
    <row r="106" spans="1:7" x14ac:dyDescent="0.25">
      <c r="A106" s="19" t="s">
        <v>157</v>
      </c>
      <c r="B106" s="20" t="s">
        <v>170</v>
      </c>
      <c r="C106" s="19">
        <f>G30</f>
        <v>1600</v>
      </c>
      <c r="D106" s="45">
        <f t="shared" si="15"/>
        <v>12.598425196850394</v>
      </c>
      <c r="E106" s="19">
        <v>16</v>
      </c>
      <c r="F106" s="19">
        <f>'Dimensionamento do condutor'!H75</f>
        <v>2.5</v>
      </c>
      <c r="G106" s="19">
        <v>127</v>
      </c>
    </row>
    <row r="107" spans="1:7" x14ac:dyDescent="0.25">
      <c r="A107" s="17" t="s">
        <v>158</v>
      </c>
      <c r="B107" s="18" t="s">
        <v>171</v>
      </c>
      <c r="C107" s="17">
        <f>L30</f>
        <v>2000</v>
      </c>
      <c r="D107" s="33">
        <f t="shared" si="15"/>
        <v>9.0909090909090917</v>
      </c>
      <c r="E107" s="17">
        <v>16</v>
      </c>
      <c r="F107" s="17">
        <f>'Dimensionamento do condutor'!H76</f>
        <v>2.5</v>
      </c>
      <c r="G107" s="17">
        <v>220</v>
      </c>
    </row>
    <row r="108" spans="1:7" x14ac:dyDescent="0.25">
      <c r="A108" s="19" t="s">
        <v>159</v>
      </c>
      <c r="B108" s="20" t="s">
        <v>171</v>
      </c>
      <c r="C108" s="19">
        <f>L30</f>
        <v>2000</v>
      </c>
      <c r="D108" s="45">
        <f t="shared" si="15"/>
        <v>9.0909090909090917</v>
      </c>
      <c r="E108" s="19">
        <v>16</v>
      </c>
      <c r="F108" s="19">
        <f>'Dimensionamento do condutor'!H77</f>
        <v>2.5</v>
      </c>
      <c r="G108" s="19">
        <v>220</v>
      </c>
    </row>
    <row r="109" spans="1:7" x14ac:dyDescent="0.25">
      <c r="A109" s="17" t="s">
        <v>160</v>
      </c>
      <c r="B109" s="18" t="s">
        <v>172</v>
      </c>
      <c r="C109" s="17">
        <f>L5</f>
        <v>2000</v>
      </c>
      <c r="D109" s="33">
        <f t="shared" si="15"/>
        <v>9.0909090909090917</v>
      </c>
      <c r="E109" s="17">
        <v>16</v>
      </c>
      <c r="F109" s="17">
        <f>'Dimensionamento do condutor'!H78</f>
        <v>2.5</v>
      </c>
      <c r="G109" s="17">
        <v>220</v>
      </c>
    </row>
    <row r="110" spans="1:7" x14ac:dyDescent="0.25">
      <c r="A110" s="19" t="s">
        <v>161</v>
      </c>
      <c r="B110" s="20" t="s">
        <v>173</v>
      </c>
      <c r="C110" s="19">
        <f>L5</f>
        <v>2000</v>
      </c>
      <c r="D110" s="45">
        <f t="shared" si="15"/>
        <v>9.0909090909090917</v>
      </c>
      <c r="E110" s="19">
        <v>16</v>
      </c>
      <c r="F110" s="19">
        <f>'Dimensionamento do condutor'!H79</f>
        <v>2.5</v>
      </c>
      <c r="G110" s="19">
        <v>220</v>
      </c>
    </row>
    <row r="111" spans="1:7" x14ac:dyDescent="0.25">
      <c r="A111" s="17" t="s">
        <v>162</v>
      </c>
      <c r="B111" s="18" t="s">
        <v>174</v>
      </c>
      <c r="C111" s="17">
        <v>3000</v>
      </c>
      <c r="D111" s="33">
        <f t="shared" si="15"/>
        <v>13.636363636363637</v>
      </c>
      <c r="E111" s="17">
        <v>16</v>
      </c>
      <c r="F111" s="17">
        <f>'Dimensionamento do condutor'!H80</f>
        <v>2.5</v>
      </c>
      <c r="G111" s="17">
        <v>220</v>
      </c>
    </row>
    <row r="112" spans="1:7" x14ac:dyDescent="0.25">
      <c r="A112" s="19" t="s">
        <v>163</v>
      </c>
      <c r="B112" s="20" t="s">
        <v>174</v>
      </c>
      <c r="C112" s="19">
        <f>L18</f>
        <v>4000</v>
      </c>
      <c r="D112" s="45">
        <f t="shared" si="15"/>
        <v>18.181818181818183</v>
      </c>
      <c r="E112" s="19">
        <v>20</v>
      </c>
      <c r="F112" s="19">
        <f>'Dimensionamento do condutor'!H81</f>
        <v>2.5</v>
      </c>
      <c r="G112" s="19">
        <v>220</v>
      </c>
    </row>
    <row r="113" spans="1:7" x14ac:dyDescent="0.25">
      <c r="A113" s="17" t="s">
        <v>164</v>
      </c>
      <c r="B113" s="18" t="s">
        <v>174</v>
      </c>
      <c r="C113" s="17">
        <v>3000</v>
      </c>
      <c r="D113" s="33">
        <f t="shared" si="15"/>
        <v>13.636363636363637</v>
      </c>
      <c r="E113" s="17">
        <v>16</v>
      </c>
      <c r="F113" s="17">
        <f>'Dimensionamento do condutor'!H82</f>
        <v>2.5</v>
      </c>
      <c r="G113" s="17">
        <v>220</v>
      </c>
    </row>
    <row r="114" spans="1:7" x14ac:dyDescent="0.25">
      <c r="A114" s="19" t="s">
        <v>165</v>
      </c>
      <c r="B114" s="20" t="s">
        <v>175</v>
      </c>
      <c r="C114" s="19">
        <f>L20</f>
        <v>2000</v>
      </c>
      <c r="D114" s="45">
        <f t="shared" si="15"/>
        <v>9.0909090909090917</v>
      </c>
      <c r="E114" s="19">
        <v>16</v>
      </c>
      <c r="F114" s="19">
        <f>'Dimensionamento do condutor'!H83</f>
        <v>2.5</v>
      </c>
      <c r="G114" s="19">
        <v>220</v>
      </c>
    </row>
    <row r="115" spans="1:7" x14ac:dyDescent="0.25">
      <c r="A115" s="17" t="s">
        <v>166</v>
      </c>
      <c r="B115" s="18" t="s">
        <v>176</v>
      </c>
      <c r="C115" s="17">
        <f>L26</f>
        <v>2000</v>
      </c>
      <c r="D115" s="33">
        <f t="shared" si="15"/>
        <v>9.0909090909090917</v>
      </c>
      <c r="E115" s="17">
        <v>16</v>
      </c>
      <c r="F115" s="17">
        <f>'Dimensionamento do condutor'!H84</f>
        <v>2.5</v>
      </c>
      <c r="G115" s="17">
        <v>220</v>
      </c>
    </row>
    <row r="116" spans="1:7" x14ac:dyDescent="0.25">
      <c r="A116" s="19" t="s">
        <v>167</v>
      </c>
      <c r="B116" s="20" t="s">
        <v>197</v>
      </c>
      <c r="C116" s="19">
        <f>L27</f>
        <v>2000</v>
      </c>
      <c r="D116" s="45">
        <f t="shared" si="15"/>
        <v>9.0909090909090917</v>
      </c>
      <c r="E116" s="19">
        <v>16</v>
      </c>
      <c r="F116" s="19">
        <f>'Dimensionamento do condutor'!H85</f>
        <v>2.5</v>
      </c>
      <c r="G116" s="19">
        <v>220</v>
      </c>
    </row>
    <row r="117" spans="1:7" x14ac:dyDescent="0.25">
      <c r="A117" s="17" t="s">
        <v>177</v>
      </c>
      <c r="B117" s="18" t="s">
        <v>198</v>
      </c>
      <c r="C117" s="17">
        <f>L28</f>
        <v>2000</v>
      </c>
      <c r="D117" s="33">
        <f t="shared" si="15"/>
        <v>9.0909090909090917</v>
      </c>
      <c r="E117" s="17">
        <v>16</v>
      </c>
      <c r="F117" s="17">
        <f>'Dimensionamento do condutor'!H86</f>
        <v>2.5</v>
      </c>
      <c r="G117" s="17">
        <v>220</v>
      </c>
    </row>
    <row r="118" spans="1:7" x14ac:dyDescent="0.25">
      <c r="A118" s="19" t="s">
        <v>178</v>
      </c>
      <c r="B118" s="20" t="s">
        <v>181</v>
      </c>
      <c r="C118" s="19">
        <v>3000</v>
      </c>
      <c r="D118" s="45">
        <f t="shared" ref="D118:D123" si="18">C118/G118</f>
        <v>13.636363636363637</v>
      </c>
      <c r="E118" s="19">
        <v>16</v>
      </c>
      <c r="F118" s="19">
        <f>'Dimensionamento do condutor'!H87</f>
        <v>2.5</v>
      </c>
      <c r="G118" s="19">
        <v>220</v>
      </c>
    </row>
    <row r="119" spans="1:7" x14ac:dyDescent="0.25">
      <c r="A119" s="17" t="s">
        <v>179</v>
      </c>
      <c r="B119" s="18" t="s">
        <v>181</v>
      </c>
      <c r="C119" s="17">
        <f>L25</f>
        <v>4000</v>
      </c>
      <c r="D119" s="33">
        <f t="shared" si="18"/>
        <v>18.181818181818183</v>
      </c>
      <c r="E119" s="17">
        <v>20</v>
      </c>
      <c r="F119" s="17">
        <f>'Dimensionamento do condutor'!H88</f>
        <v>2.5</v>
      </c>
      <c r="G119" s="17">
        <v>220</v>
      </c>
    </row>
    <row r="120" spans="1:7" x14ac:dyDescent="0.25">
      <c r="A120" s="19" t="s">
        <v>180</v>
      </c>
      <c r="B120" s="20" t="s">
        <v>181</v>
      </c>
      <c r="C120" s="19">
        <f>L25</f>
        <v>4000</v>
      </c>
      <c r="D120" s="45">
        <f t="shared" si="18"/>
        <v>18.181818181818183</v>
      </c>
      <c r="E120" s="19">
        <v>20</v>
      </c>
      <c r="F120" s="19">
        <f>'Dimensionamento do condutor'!H89</f>
        <v>2.5</v>
      </c>
      <c r="G120" s="19">
        <v>220</v>
      </c>
    </row>
    <row r="121" spans="1:7" x14ac:dyDescent="0.25">
      <c r="A121" s="17" t="s">
        <v>183</v>
      </c>
      <c r="B121" s="18" t="s">
        <v>181</v>
      </c>
      <c r="C121" s="17">
        <v>3000</v>
      </c>
      <c r="D121" s="33">
        <f t="shared" si="18"/>
        <v>13.636363636363637</v>
      </c>
      <c r="E121" s="17">
        <v>16</v>
      </c>
      <c r="F121" s="17">
        <f>'Dimensionamento do condutor'!H90</f>
        <v>2.5</v>
      </c>
      <c r="G121" s="17">
        <v>220</v>
      </c>
    </row>
    <row r="122" spans="1:7" x14ac:dyDescent="0.25">
      <c r="A122" s="19" t="s">
        <v>184</v>
      </c>
      <c r="B122" s="20" t="s">
        <v>185</v>
      </c>
      <c r="C122" s="19">
        <f>L19</f>
        <v>5500</v>
      </c>
      <c r="D122" s="45">
        <f t="shared" si="18"/>
        <v>25</v>
      </c>
      <c r="E122" s="19">
        <v>30</v>
      </c>
      <c r="F122" s="19">
        <f>'Dimensionamento do condutor'!H91</f>
        <v>4</v>
      </c>
      <c r="G122" s="19">
        <v>220</v>
      </c>
    </row>
    <row r="123" spans="1:7" x14ac:dyDescent="0.25">
      <c r="A123" s="17" t="s">
        <v>192</v>
      </c>
      <c r="B123" s="18" t="s">
        <v>193</v>
      </c>
      <c r="C123" s="17">
        <f>SUM(C26:C29)</f>
        <v>1580</v>
      </c>
      <c r="D123" s="33">
        <f t="shared" si="18"/>
        <v>12.440944881889763</v>
      </c>
      <c r="E123" s="17">
        <v>16</v>
      </c>
      <c r="F123" s="17">
        <f>'Dimensionamento do condutor'!H92</f>
        <v>1.5</v>
      </c>
      <c r="G123" s="17">
        <v>127</v>
      </c>
    </row>
    <row r="124" spans="1:7" ht="30" x14ac:dyDescent="0.25">
      <c r="A124" s="19" t="s">
        <v>194</v>
      </c>
      <c r="B124" s="20" t="s">
        <v>195</v>
      </c>
      <c r="C124" s="19">
        <f>SUM(C18,C19,C5)</f>
        <v>1400</v>
      </c>
      <c r="D124" s="45">
        <f>C124/G124</f>
        <v>11.023622047244094</v>
      </c>
      <c r="E124" s="19">
        <v>16</v>
      </c>
      <c r="F124" s="19">
        <f>'Dimensionamento do condutor'!H93</f>
        <v>2.5</v>
      </c>
      <c r="G124" s="19">
        <v>127</v>
      </c>
    </row>
    <row r="125" spans="1:7" ht="30" x14ac:dyDescent="0.25">
      <c r="A125" s="17" t="s">
        <v>208</v>
      </c>
      <c r="B125" s="18" t="s">
        <v>240</v>
      </c>
      <c r="C125" s="17">
        <v>1200</v>
      </c>
      <c r="D125" s="33">
        <f t="shared" ref="D125:D141" si="19">C125/G125</f>
        <v>9.4488188976377945</v>
      </c>
      <c r="E125" s="17">
        <v>16</v>
      </c>
      <c r="F125" s="17">
        <f>'Dimensionamento do condutor'!H94</f>
        <v>2.5</v>
      </c>
      <c r="G125" s="17">
        <v>127</v>
      </c>
    </row>
    <row r="126" spans="1:7" ht="30" x14ac:dyDescent="0.25">
      <c r="A126" s="19" t="s">
        <v>209</v>
      </c>
      <c r="B126" s="20" t="s">
        <v>241</v>
      </c>
      <c r="C126" s="19">
        <v>960</v>
      </c>
      <c r="D126" s="45">
        <f t="shared" si="19"/>
        <v>7.5590551181102361</v>
      </c>
      <c r="E126" s="19">
        <v>16</v>
      </c>
      <c r="F126" s="19">
        <f>'Dimensionamento do condutor'!H95</f>
        <v>2.5</v>
      </c>
      <c r="G126" s="19">
        <v>127</v>
      </c>
    </row>
    <row r="127" spans="1:7" x14ac:dyDescent="0.25">
      <c r="A127" s="17" t="s">
        <v>210</v>
      </c>
      <c r="B127" s="18" t="s">
        <v>242</v>
      </c>
      <c r="C127" s="17">
        <v>1100</v>
      </c>
      <c r="D127" s="33">
        <f t="shared" si="19"/>
        <v>8.6614173228346463</v>
      </c>
      <c r="E127" s="17">
        <v>16</v>
      </c>
      <c r="F127" s="17">
        <f>'Dimensionamento do condutor'!H96</f>
        <v>2.5</v>
      </c>
      <c r="G127" s="17">
        <v>127</v>
      </c>
    </row>
    <row r="128" spans="1:7" x14ac:dyDescent="0.25">
      <c r="A128" s="19" t="s">
        <v>211</v>
      </c>
      <c r="B128" s="20" t="s">
        <v>243</v>
      </c>
      <c r="C128" s="19">
        <v>1100</v>
      </c>
      <c r="D128" s="45">
        <f t="shared" si="19"/>
        <v>8.6614173228346463</v>
      </c>
      <c r="E128" s="19">
        <v>16</v>
      </c>
      <c r="F128" s="19">
        <f>'Dimensionamento do condutor'!H97</f>
        <v>2.5</v>
      </c>
      <c r="G128" s="19">
        <v>127</v>
      </c>
    </row>
    <row r="129" spans="1:7" x14ac:dyDescent="0.25">
      <c r="A129" s="17" t="s">
        <v>212</v>
      </c>
      <c r="B129" s="18" t="s">
        <v>244</v>
      </c>
      <c r="C129" s="17">
        <v>1100</v>
      </c>
      <c r="D129" s="33">
        <f t="shared" si="19"/>
        <v>8.6614173228346463</v>
      </c>
      <c r="E129" s="17">
        <v>16</v>
      </c>
      <c r="F129" s="17">
        <f>'Dimensionamento do condutor'!H98</f>
        <v>2.5</v>
      </c>
      <c r="G129" s="17">
        <v>127</v>
      </c>
    </row>
    <row r="130" spans="1:7" x14ac:dyDescent="0.25">
      <c r="A130" s="19" t="s">
        <v>213</v>
      </c>
      <c r="B130" s="20" t="s">
        <v>245</v>
      </c>
      <c r="C130" s="19">
        <v>1100</v>
      </c>
      <c r="D130" s="45">
        <f t="shared" si="19"/>
        <v>8.6614173228346463</v>
      </c>
      <c r="E130" s="19">
        <v>16</v>
      </c>
      <c r="F130" s="19">
        <f>'Dimensionamento do condutor'!H99</f>
        <v>2.5</v>
      </c>
      <c r="G130" s="19">
        <v>127</v>
      </c>
    </row>
    <row r="131" spans="1:7" x14ac:dyDescent="0.25">
      <c r="A131" s="17" t="s">
        <v>214</v>
      </c>
      <c r="B131" s="18" t="s">
        <v>246</v>
      </c>
      <c r="C131" s="17">
        <v>1200</v>
      </c>
      <c r="D131" s="33">
        <f t="shared" si="19"/>
        <v>9.4488188976377945</v>
      </c>
      <c r="E131" s="17">
        <v>16</v>
      </c>
      <c r="F131" s="17">
        <f>'Dimensionamento do condutor'!H100</f>
        <v>2.5</v>
      </c>
      <c r="G131" s="17">
        <v>127</v>
      </c>
    </row>
    <row r="132" spans="1:7" x14ac:dyDescent="0.25">
      <c r="A132" s="19" t="s">
        <v>215</v>
      </c>
      <c r="B132" s="20" t="s">
        <v>247</v>
      </c>
      <c r="C132" s="19">
        <v>1200</v>
      </c>
      <c r="D132" s="45">
        <f t="shared" si="19"/>
        <v>9.4488188976377945</v>
      </c>
      <c r="E132" s="19">
        <v>16</v>
      </c>
      <c r="F132" s="19">
        <f>'Dimensionamento do condutor'!H101</f>
        <v>2.5</v>
      </c>
      <c r="G132" s="19">
        <v>127</v>
      </c>
    </row>
    <row r="133" spans="1:7" x14ac:dyDescent="0.25">
      <c r="A133" s="17" t="s">
        <v>216</v>
      </c>
      <c r="B133" s="18" t="s">
        <v>248</v>
      </c>
      <c r="C133" s="17">
        <v>700</v>
      </c>
      <c r="D133" s="33">
        <f t="shared" si="19"/>
        <v>5.5118110236220472</v>
      </c>
      <c r="E133" s="17">
        <v>16</v>
      </c>
      <c r="F133" s="17">
        <f>'Dimensionamento do condutor'!H102</f>
        <v>2.5</v>
      </c>
      <c r="G133" s="17">
        <v>127</v>
      </c>
    </row>
    <row r="134" spans="1:7" x14ac:dyDescent="0.25">
      <c r="A134" s="19" t="s">
        <v>217</v>
      </c>
      <c r="B134" s="20" t="s">
        <v>249</v>
      </c>
      <c r="C134" s="19">
        <v>2000</v>
      </c>
      <c r="D134" s="45">
        <f t="shared" si="19"/>
        <v>9.0909090909090917</v>
      </c>
      <c r="E134" s="19">
        <v>16</v>
      </c>
      <c r="F134" s="19">
        <f>'Dimensionamento do condutor'!H103</f>
        <v>2.5</v>
      </c>
      <c r="G134" s="19">
        <v>220</v>
      </c>
    </row>
    <row r="135" spans="1:7" x14ac:dyDescent="0.25">
      <c r="A135" s="17" t="s">
        <v>218</v>
      </c>
      <c r="B135" s="18" t="s">
        <v>250</v>
      </c>
      <c r="C135" s="17">
        <v>2000</v>
      </c>
      <c r="D135" s="33">
        <f t="shared" si="19"/>
        <v>9.0909090909090917</v>
      </c>
      <c r="E135" s="17">
        <v>16</v>
      </c>
      <c r="F135" s="17">
        <f>'Dimensionamento do condutor'!H104</f>
        <v>2.5</v>
      </c>
      <c r="G135" s="17">
        <v>220</v>
      </c>
    </row>
    <row r="136" spans="1:7" x14ac:dyDescent="0.25">
      <c r="A136" s="19" t="s">
        <v>219</v>
      </c>
      <c r="B136" s="20" t="s">
        <v>251</v>
      </c>
      <c r="C136" s="19">
        <v>2000</v>
      </c>
      <c r="D136" s="45">
        <f t="shared" si="19"/>
        <v>9.0909090909090917</v>
      </c>
      <c r="E136" s="19">
        <v>16</v>
      </c>
      <c r="F136" s="19">
        <f>'Dimensionamento do condutor'!H105</f>
        <v>2.5</v>
      </c>
      <c r="G136" s="19">
        <v>220</v>
      </c>
    </row>
    <row r="137" spans="1:7" x14ac:dyDescent="0.25">
      <c r="A137" s="17" t="s">
        <v>220</v>
      </c>
      <c r="B137" s="18" t="s">
        <v>252</v>
      </c>
      <c r="C137" s="17">
        <v>2000</v>
      </c>
      <c r="D137" s="33">
        <f t="shared" si="19"/>
        <v>9.0909090909090917</v>
      </c>
      <c r="E137" s="17">
        <v>16</v>
      </c>
      <c r="F137" s="17">
        <f>'Dimensionamento do condutor'!H106</f>
        <v>2.5</v>
      </c>
      <c r="G137" s="17">
        <v>220</v>
      </c>
    </row>
    <row r="138" spans="1:7" x14ac:dyDescent="0.25">
      <c r="A138" s="19" t="s">
        <v>221</v>
      </c>
      <c r="B138" s="20" t="s">
        <v>253</v>
      </c>
      <c r="C138" s="19">
        <v>2000</v>
      </c>
      <c r="D138" s="45">
        <f t="shared" si="19"/>
        <v>9.0909090909090917</v>
      </c>
      <c r="E138" s="19">
        <v>16</v>
      </c>
      <c r="F138" s="19">
        <f>'Dimensionamento do condutor'!H107</f>
        <v>2.5</v>
      </c>
      <c r="G138" s="19">
        <v>220</v>
      </c>
    </row>
    <row r="139" spans="1:7" x14ac:dyDescent="0.25">
      <c r="A139" s="17" t="s">
        <v>222</v>
      </c>
      <c r="B139" s="18" t="s">
        <v>254</v>
      </c>
      <c r="C139" s="17">
        <v>2000</v>
      </c>
      <c r="D139" s="33">
        <f t="shared" si="19"/>
        <v>9.0909090909090917</v>
      </c>
      <c r="E139" s="17">
        <v>16</v>
      </c>
      <c r="F139" s="17">
        <f>'Dimensionamento do condutor'!H108</f>
        <v>2.5</v>
      </c>
      <c r="G139" s="17">
        <v>220</v>
      </c>
    </row>
    <row r="140" spans="1:7" x14ac:dyDescent="0.25">
      <c r="A140" s="19" t="s">
        <v>223</v>
      </c>
      <c r="B140" s="20" t="s">
        <v>255</v>
      </c>
      <c r="C140" s="19">
        <v>2000</v>
      </c>
      <c r="D140" s="45">
        <f t="shared" si="19"/>
        <v>9.0909090909090917</v>
      </c>
      <c r="E140" s="19">
        <v>16</v>
      </c>
      <c r="F140" s="19">
        <f>'Dimensionamento do condutor'!H109</f>
        <v>2.5</v>
      </c>
      <c r="G140" s="19">
        <v>220</v>
      </c>
    </row>
    <row r="141" spans="1:7" x14ac:dyDescent="0.25">
      <c r="A141" s="17" t="s">
        <v>224</v>
      </c>
      <c r="B141" s="18" t="s">
        <v>256</v>
      </c>
      <c r="C141" s="17">
        <v>720</v>
      </c>
      <c r="D141" s="33">
        <f t="shared" si="19"/>
        <v>5.6692913385826769</v>
      </c>
      <c r="E141" s="17">
        <v>16</v>
      </c>
      <c r="F141" s="17">
        <f>'Dimensionamento do condutor'!H110</f>
        <v>1.5</v>
      </c>
      <c r="G141" s="17">
        <v>127</v>
      </c>
    </row>
    <row r="142" spans="1:7" ht="30" x14ac:dyDescent="0.25">
      <c r="A142" s="19" t="s">
        <v>225</v>
      </c>
      <c r="B142" s="20" t="s">
        <v>257</v>
      </c>
      <c r="C142" s="19">
        <v>1280</v>
      </c>
      <c r="D142" s="45">
        <f t="shared" ref="D142:D156" si="20">C142/G142</f>
        <v>10.078740157480315</v>
      </c>
      <c r="E142" s="19">
        <v>16</v>
      </c>
      <c r="F142" s="19">
        <f>'Dimensionamento do condutor'!H111</f>
        <v>2.5</v>
      </c>
      <c r="G142" s="19">
        <v>127</v>
      </c>
    </row>
    <row r="143" spans="1:7" ht="30" x14ac:dyDescent="0.25">
      <c r="A143" s="17" t="s">
        <v>226</v>
      </c>
      <c r="B143" s="18" t="s">
        <v>258</v>
      </c>
      <c r="C143" s="17">
        <v>960</v>
      </c>
      <c r="D143" s="33">
        <f t="shared" si="20"/>
        <v>7.5590551181102361</v>
      </c>
      <c r="E143" s="17">
        <v>16</v>
      </c>
      <c r="F143" s="17">
        <f>'Dimensionamento do condutor'!H112</f>
        <v>2.5</v>
      </c>
      <c r="G143" s="17">
        <v>127</v>
      </c>
    </row>
    <row r="144" spans="1:7" x14ac:dyDescent="0.25">
      <c r="A144" s="19" t="s">
        <v>227</v>
      </c>
      <c r="B144" s="20" t="s">
        <v>259</v>
      </c>
      <c r="C144" s="19">
        <v>2100</v>
      </c>
      <c r="D144" s="45">
        <f t="shared" si="20"/>
        <v>16.535433070866141</v>
      </c>
      <c r="E144" s="19">
        <v>20</v>
      </c>
      <c r="F144" s="19">
        <f>'Dimensionamento do condutor'!H113</f>
        <v>2.5</v>
      </c>
      <c r="G144" s="19">
        <v>127</v>
      </c>
    </row>
    <row r="145" spans="1:7" x14ac:dyDescent="0.25">
      <c r="A145" s="17" t="s">
        <v>228</v>
      </c>
      <c r="B145" s="18" t="s">
        <v>260</v>
      </c>
      <c r="C145" s="17">
        <v>900</v>
      </c>
      <c r="D145" s="33">
        <f t="shared" si="20"/>
        <v>7.0866141732283463</v>
      </c>
      <c r="E145" s="17">
        <v>16</v>
      </c>
      <c r="F145" s="17">
        <f>'Dimensionamento do condutor'!H114</f>
        <v>2.5</v>
      </c>
      <c r="G145" s="17">
        <v>127</v>
      </c>
    </row>
    <row r="146" spans="1:7" x14ac:dyDescent="0.25">
      <c r="A146" s="19" t="s">
        <v>229</v>
      </c>
      <c r="B146" s="20" t="s">
        <v>261</v>
      </c>
      <c r="C146" s="19">
        <v>1100</v>
      </c>
      <c r="D146" s="45">
        <f t="shared" si="20"/>
        <v>8.6614173228346463</v>
      </c>
      <c r="E146" s="19">
        <v>16</v>
      </c>
      <c r="F146" s="19">
        <f>'Dimensionamento do condutor'!H115</f>
        <v>2.5</v>
      </c>
      <c r="G146" s="19">
        <v>127</v>
      </c>
    </row>
    <row r="147" spans="1:7" x14ac:dyDescent="0.25">
      <c r="A147" s="17" t="s">
        <v>230</v>
      </c>
      <c r="B147" s="18" t="s">
        <v>262</v>
      </c>
      <c r="C147" s="17">
        <v>1900</v>
      </c>
      <c r="D147" s="33">
        <f t="shared" si="20"/>
        <v>14.960629921259843</v>
      </c>
      <c r="E147" s="17">
        <v>20</v>
      </c>
      <c r="F147" s="17">
        <f>'Dimensionamento do condutor'!H116</f>
        <v>4</v>
      </c>
      <c r="G147" s="17">
        <v>127</v>
      </c>
    </row>
    <row r="148" spans="1:7" x14ac:dyDescent="0.25">
      <c r="A148" s="19" t="s">
        <v>231</v>
      </c>
      <c r="B148" s="20" t="s">
        <v>263</v>
      </c>
      <c r="C148" s="19">
        <v>600</v>
      </c>
      <c r="D148" s="45">
        <f t="shared" si="20"/>
        <v>4.7244094488188972</v>
      </c>
      <c r="E148" s="19">
        <v>10</v>
      </c>
      <c r="F148" s="19">
        <f>'Dimensionamento do condutor'!H117</f>
        <v>2.5</v>
      </c>
      <c r="G148" s="19">
        <v>127</v>
      </c>
    </row>
    <row r="149" spans="1:7" x14ac:dyDescent="0.25">
      <c r="A149" s="17" t="s">
        <v>232</v>
      </c>
      <c r="B149" s="18" t="s">
        <v>264</v>
      </c>
      <c r="C149" s="17">
        <v>2000</v>
      </c>
      <c r="D149" s="33">
        <f t="shared" si="20"/>
        <v>9.0909090909090917</v>
      </c>
      <c r="E149" s="17">
        <v>16</v>
      </c>
      <c r="F149" s="17">
        <f>'Dimensionamento do condutor'!H118</f>
        <v>2.5</v>
      </c>
      <c r="G149" s="17">
        <v>220</v>
      </c>
    </row>
    <row r="150" spans="1:7" x14ac:dyDescent="0.25">
      <c r="A150" s="19" t="s">
        <v>233</v>
      </c>
      <c r="B150" s="20" t="s">
        <v>264</v>
      </c>
      <c r="C150" s="19">
        <v>2000</v>
      </c>
      <c r="D150" s="45">
        <f t="shared" si="20"/>
        <v>9.0909090909090917</v>
      </c>
      <c r="E150" s="19">
        <v>16</v>
      </c>
      <c r="F150" s="19">
        <f>'Dimensionamento do condutor'!H119</f>
        <v>2.5</v>
      </c>
      <c r="G150" s="19">
        <v>220</v>
      </c>
    </row>
    <row r="151" spans="1:7" x14ac:dyDescent="0.25">
      <c r="A151" s="17" t="s">
        <v>234</v>
      </c>
      <c r="B151" s="18" t="s">
        <v>264</v>
      </c>
      <c r="C151" s="17">
        <v>2000</v>
      </c>
      <c r="D151" s="33">
        <f t="shared" si="20"/>
        <v>9.0909090909090917</v>
      </c>
      <c r="E151" s="17">
        <v>16</v>
      </c>
      <c r="F151" s="17">
        <f>'Dimensionamento do condutor'!H120</f>
        <v>2.5</v>
      </c>
      <c r="G151" s="17">
        <v>220</v>
      </c>
    </row>
    <row r="152" spans="1:7" x14ac:dyDescent="0.25">
      <c r="A152" s="19" t="s">
        <v>235</v>
      </c>
      <c r="B152" s="20" t="s">
        <v>265</v>
      </c>
      <c r="C152" s="19">
        <v>2000</v>
      </c>
      <c r="D152" s="45">
        <f t="shared" si="20"/>
        <v>9.0909090909090917</v>
      </c>
      <c r="E152" s="19">
        <v>16</v>
      </c>
      <c r="F152" s="19">
        <f>'Dimensionamento do condutor'!H121</f>
        <v>2.5</v>
      </c>
      <c r="G152" s="19">
        <v>220</v>
      </c>
    </row>
    <row r="153" spans="1:7" x14ac:dyDescent="0.25">
      <c r="A153" s="17" t="s">
        <v>236</v>
      </c>
      <c r="B153" s="18" t="s">
        <v>266</v>
      </c>
      <c r="C153" s="17">
        <v>2000</v>
      </c>
      <c r="D153" s="33">
        <f t="shared" si="20"/>
        <v>9.0909090909090917</v>
      </c>
      <c r="E153" s="17">
        <v>16</v>
      </c>
      <c r="F153" s="17">
        <f>'Dimensionamento do condutor'!H122</f>
        <v>2.5</v>
      </c>
      <c r="G153" s="17">
        <v>220</v>
      </c>
    </row>
    <row r="154" spans="1:7" x14ac:dyDescent="0.25">
      <c r="A154" s="19" t="s">
        <v>237</v>
      </c>
      <c r="B154" s="20" t="s">
        <v>267</v>
      </c>
      <c r="C154" s="19">
        <v>2000</v>
      </c>
      <c r="D154" s="45">
        <f t="shared" si="20"/>
        <v>9.0909090909090917</v>
      </c>
      <c r="E154" s="19">
        <v>16</v>
      </c>
      <c r="F154" s="19">
        <f>'Dimensionamento do condutor'!H123</f>
        <v>2.5</v>
      </c>
      <c r="G154" s="19">
        <v>220</v>
      </c>
    </row>
    <row r="155" spans="1:7" x14ac:dyDescent="0.25">
      <c r="A155" s="17" t="s">
        <v>238</v>
      </c>
      <c r="B155" s="18" t="s">
        <v>268</v>
      </c>
      <c r="C155" s="17">
        <v>2000</v>
      </c>
      <c r="D155" s="33">
        <f t="shared" si="20"/>
        <v>9.0909090909090917</v>
      </c>
      <c r="E155" s="17">
        <v>16</v>
      </c>
      <c r="F155" s="17">
        <f>'Dimensionamento do condutor'!H124</f>
        <v>2.5</v>
      </c>
      <c r="G155" s="17">
        <v>220</v>
      </c>
    </row>
    <row r="156" spans="1:7" x14ac:dyDescent="0.25">
      <c r="A156" s="19" t="s">
        <v>239</v>
      </c>
      <c r="B156" s="20" t="s">
        <v>268</v>
      </c>
      <c r="C156" s="19">
        <v>2000</v>
      </c>
      <c r="D156" s="45">
        <f t="shared" si="20"/>
        <v>9.0909090909090917</v>
      </c>
      <c r="E156" s="19">
        <v>16</v>
      </c>
      <c r="F156" s="19">
        <f>'Dimensionamento do condutor'!H125</f>
        <v>2.5</v>
      </c>
      <c r="G156" s="19">
        <v>220</v>
      </c>
    </row>
    <row r="157" spans="1:7" x14ac:dyDescent="0.25">
      <c r="B157" s="13"/>
    </row>
    <row r="158" spans="1:7" x14ac:dyDescent="0.25">
      <c r="B158" s="13"/>
    </row>
    <row r="159" spans="1:7" x14ac:dyDescent="0.25">
      <c r="B159" s="13"/>
    </row>
    <row r="160" spans="1:7" x14ac:dyDescent="0.25">
      <c r="B160" s="13"/>
    </row>
    <row r="161" spans="2:2" x14ac:dyDescent="0.25">
      <c r="B161" s="13"/>
    </row>
    <row r="162" spans="2:2" x14ac:dyDescent="0.25">
      <c r="B162" s="13"/>
    </row>
  </sheetData>
  <mergeCells count="2">
    <mergeCell ref="D1:G1"/>
    <mergeCell ref="H1:M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35"/>
  <sheetViews>
    <sheetView workbookViewId="0">
      <selection activeCell="F40" sqref="F40"/>
    </sheetView>
  </sheetViews>
  <sheetFormatPr defaultRowHeight="15" x14ac:dyDescent="0.25"/>
  <cols>
    <col min="1" max="1" width="5.42578125" bestFit="1" customWidth="1"/>
    <col min="2" max="2" width="31.7109375" bestFit="1" customWidth="1"/>
    <col min="3" max="3" width="19.42578125" bestFit="1" customWidth="1"/>
    <col min="4" max="4" width="11.42578125" bestFit="1" customWidth="1"/>
    <col min="5" max="5" width="12.7109375" bestFit="1" customWidth="1"/>
    <col min="6" max="6" width="20.7109375" bestFit="1" customWidth="1"/>
    <col min="7" max="7" width="12.140625" bestFit="1" customWidth="1"/>
    <col min="8" max="8" width="11.42578125" bestFit="1" customWidth="1"/>
    <col min="9" max="9" width="15.7109375" bestFit="1" customWidth="1"/>
    <col min="10" max="10" width="9.42578125" bestFit="1" customWidth="1"/>
    <col min="11" max="11" width="3.140625" bestFit="1" customWidth="1"/>
    <col min="12" max="12" width="16.5703125" bestFit="1" customWidth="1"/>
    <col min="13" max="13" width="10.140625" bestFit="1" customWidth="1"/>
    <col min="14" max="14" width="7" bestFit="1" customWidth="1"/>
  </cols>
  <sheetData>
    <row r="2" spans="1:13" x14ac:dyDescent="0.25">
      <c r="D2" s="64" t="str">
        <f>GERAL!D1</f>
        <v>Tomadas de Uso Geral (TUG)</v>
      </c>
      <c r="E2" s="64"/>
      <c r="F2" s="64"/>
      <c r="G2" s="64"/>
      <c r="H2" s="65" t="str">
        <f>GERAL!H1</f>
        <v>Tomadas de Uso Específico (TUE)</v>
      </c>
      <c r="I2" s="66"/>
      <c r="J2" s="66"/>
      <c r="K2" s="66"/>
      <c r="L2" s="66"/>
      <c r="M2" s="66"/>
    </row>
    <row r="3" spans="1:13" x14ac:dyDescent="0.25">
      <c r="B3" s="22" t="str">
        <f>GERAL!B2</f>
        <v>Dependência</v>
      </c>
      <c r="C3" s="22" t="str">
        <f>GERAL!C2</f>
        <v>Pot. Iluminação (VA)</v>
      </c>
      <c r="D3" s="22" t="str">
        <f>GERAL!D2</f>
        <v>Quantidade</v>
      </c>
      <c r="E3" s="22" t="str">
        <f>GERAL!E2</f>
        <v>Potência(VA)</v>
      </c>
      <c r="F3" s="22" t="str">
        <f>GERAL!F2</f>
        <v>Fator de Potência (FP)</v>
      </c>
      <c r="G3" s="22" t="str">
        <f>GERAL!G2</f>
        <v>Potência(W)</v>
      </c>
      <c r="H3" s="22" t="str">
        <f>GERAL!H2</f>
        <v>Quantidade</v>
      </c>
      <c r="I3" s="22" t="str">
        <f>GERAL!I2</f>
        <v>Descrição</v>
      </c>
      <c r="J3" s="22" t="str">
        <f>GERAL!J2</f>
        <v>P. un(VA)</v>
      </c>
      <c r="K3" s="22" t="str">
        <f>GERAL!K2</f>
        <v>FP</v>
      </c>
      <c r="L3" s="23" t="str">
        <f>GERAL!L2</f>
        <v>P un corrigida(W)</v>
      </c>
      <c r="M3" s="24" t="str">
        <f>GERAL!M2</f>
        <v>Ptotal (W)</v>
      </c>
    </row>
    <row r="4" spans="1:13" x14ac:dyDescent="0.25">
      <c r="A4" s="48">
        <f>GERAL!A3</f>
        <v>1</v>
      </c>
      <c r="B4" s="48" t="str">
        <f>GERAL!B3</f>
        <v>Recepção</v>
      </c>
      <c r="C4" s="48">
        <f>GERAL!C3</f>
        <v>540</v>
      </c>
      <c r="D4" s="48">
        <f>GERAL!D3</f>
        <v>15</v>
      </c>
      <c r="E4" s="48">
        <f>GERAL!E3</f>
        <v>2400</v>
      </c>
      <c r="F4" s="48">
        <f>GERAL!F3</f>
        <v>1</v>
      </c>
      <c r="G4" s="48">
        <f>GERAL!G3</f>
        <v>2400</v>
      </c>
      <c r="H4" s="47">
        <f>GERAL!H3</f>
        <v>2</v>
      </c>
      <c r="I4" s="3" t="str">
        <f>GERAL!I3</f>
        <v>Ar Condicionado</v>
      </c>
      <c r="J4" s="47">
        <f>GERAL!J3</f>
        <v>2000</v>
      </c>
      <c r="K4" s="47">
        <f>GERAL!K3</f>
        <v>1</v>
      </c>
      <c r="L4" s="6">
        <f>GERAL!L3</f>
        <v>2000</v>
      </c>
      <c r="M4" s="8">
        <f>GERAL!M3</f>
        <v>4000</v>
      </c>
    </row>
    <row r="5" spans="1:13" x14ac:dyDescent="0.25">
      <c r="A5" s="49">
        <f>GERAL!A4</f>
        <v>2</v>
      </c>
      <c r="B5" s="49" t="str">
        <f>GERAL!B4</f>
        <v>Corredor (gabinetes)</v>
      </c>
      <c r="C5" s="49">
        <f>GERAL!C4</f>
        <v>800</v>
      </c>
      <c r="D5" s="49">
        <f>GERAL!D4</f>
        <v>4</v>
      </c>
      <c r="E5" s="49">
        <f>GERAL!E4</f>
        <v>700</v>
      </c>
      <c r="F5" s="49">
        <f>GERAL!F4</f>
        <v>1</v>
      </c>
      <c r="G5" s="49">
        <f>GERAL!G4</f>
        <v>700</v>
      </c>
      <c r="H5" s="46">
        <f>GERAL!H4</f>
        <v>4</v>
      </c>
      <c r="I5" s="5" t="str">
        <f>GERAL!I4</f>
        <v>Ar Condicionado</v>
      </c>
      <c r="J5" s="46">
        <f>GERAL!J4</f>
        <v>4000</v>
      </c>
      <c r="K5" s="46">
        <f>GERAL!K4</f>
        <v>1</v>
      </c>
      <c r="L5" s="7">
        <f>GERAL!L4</f>
        <v>4000</v>
      </c>
      <c r="M5" s="9">
        <f>GERAL!M4</f>
        <v>16000</v>
      </c>
    </row>
    <row r="6" spans="1:13" x14ac:dyDescent="0.25">
      <c r="A6" s="48">
        <f>GERAL!A5</f>
        <v>3</v>
      </c>
      <c r="B6" s="48" t="str">
        <f>GERAL!B5</f>
        <v>Gabinete 01</v>
      </c>
      <c r="C6" s="48">
        <f>GERAL!C5</f>
        <v>400</v>
      </c>
      <c r="D6" s="48">
        <f>GERAL!D5</f>
        <v>13</v>
      </c>
      <c r="E6" s="48">
        <f>GERAL!E5</f>
        <v>2600</v>
      </c>
      <c r="F6" s="48">
        <f>GERAL!F5</f>
        <v>1</v>
      </c>
      <c r="G6" s="48">
        <f>GERAL!G5</f>
        <v>2600</v>
      </c>
      <c r="H6" s="47">
        <f>GERAL!H5</f>
        <v>2</v>
      </c>
      <c r="I6" s="3" t="str">
        <f>GERAL!I5</f>
        <v>Ar Condicionado</v>
      </c>
      <c r="J6" s="47">
        <f>GERAL!J5</f>
        <v>2000</v>
      </c>
      <c r="K6" s="47">
        <f>GERAL!K5</f>
        <v>1</v>
      </c>
      <c r="L6" s="6">
        <f>GERAL!L5</f>
        <v>2000</v>
      </c>
      <c r="M6" s="8">
        <f>GERAL!M5</f>
        <v>4000</v>
      </c>
    </row>
    <row r="7" spans="1:13" x14ac:dyDescent="0.25">
      <c r="A7" s="49">
        <f>GERAL!A6</f>
        <v>4</v>
      </c>
      <c r="B7" s="49" t="str">
        <f>GERAL!B6</f>
        <v>Sala de Reunião</v>
      </c>
      <c r="C7" s="49">
        <f>GERAL!C6</f>
        <v>160</v>
      </c>
      <c r="D7" s="49">
        <f>GERAL!D6</f>
        <v>6</v>
      </c>
      <c r="E7" s="49">
        <f>GERAL!E6</f>
        <v>1100</v>
      </c>
      <c r="F7" s="49">
        <f>GERAL!F6</f>
        <v>1</v>
      </c>
      <c r="G7" s="49">
        <f>GERAL!G6</f>
        <v>1100</v>
      </c>
      <c r="H7" s="46">
        <f>GERAL!H6</f>
        <v>1</v>
      </c>
      <c r="I7" s="5" t="str">
        <f>GERAL!I6</f>
        <v>Ar Condicionado</v>
      </c>
      <c r="J7" s="46">
        <f>GERAL!J6</f>
        <v>2000</v>
      </c>
      <c r="K7" s="46">
        <f>GERAL!K6</f>
        <v>1</v>
      </c>
      <c r="L7" s="7">
        <f>GERAL!L6</f>
        <v>2000</v>
      </c>
      <c r="M7" s="9">
        <f>GERAL!M6</f>
        <v>2000</v>
      </c>
    </row>
    <row r="8" spans="1:13" x14ac:dyDescent="0.25">
      <c r="A8" s="48">
        <f>GERAL!A7</f>
        <v>5</v>
      </c>
      <c r="B8" s="48" t="str">
        <f>GERAL!B7</f>
        <v>Gabinete 02</v>
      </c>
      <c r="C8" s="48">
        <f>GERAL!C7</f>
        <v>160</v>
      </c>
      <c r="D8" s="48">
        <f>GERAL!D7</f>
        <v>6</v>
      </c>
      <c r="E8" s="48">
        <f>GERAL!E7</f>
        <v>1100</v>
      </c>
      <c r="F8" s="48">
        <f>GERAL!F7</f>
        <v>1</v>
      </c>
      <c r="G8" s="48">
        <f>GERAL!G7</f>
        <v>1100</v>
      </c>
      <c r="H8" s="47">
        <f>GERAL!H7</f>
        <v>1</v>
      </c>
      <c r="I8" s="3" t="str">
        <f>GERAL!I7</f>
        <v>Ar Condicionado</v>
      </c>
      <c r="J8" s="47">
        <f>GERAL!J7</f>
        <v>2000</v>
      </c>
      <c r="K8" s="47">
        <f>GERAL!K7</f>
        <v>1</v>
      </c>
      <c r="L8" s="6">
        <f>GERAL!L7</f>
        <v>2000</v>
      </c>
      <c r="M8" s="8">
        <f>GERAL!M7</f>
        <v>2000</v>
      </c>
    </row>
    <row r="9" spans="1:13" x14ac:dyDescent="0.25">
      <c r="A9" s="49">
        <f>GERAL!A8</f>
        <v>6</v>
      </c>
      <c r="B9" s="49" t="str">
        <f>GERAL!B8</f>
        <v>Gabinete 03</v>
      </c>
      <c r="C9" s="49">
        <f>GERAL!C8</f>
        <v>160</v>
      </c>
      <c r="D9" s="49">
        <f>GERAL!D8</f>
        <v>6</v>
      </c>
      <c r="E9" s="49">
        <f>GERAL!E8</f>
        <v>1100</v>
      </c>
      <c r="F9" s="49">
        <f>GERAL!F8</f>
        <v>1</v>
      </c>
      <c r="G9" s="49">
        <f>GERAL!G8</f>
        <v>1100</v>
      </c>
      <c r="H9" s="46">
        <f>GERAL!H8</f>
        <v>1</v>
      </c>
      <c r="I9" s="5" t="str">
        <f>GERAL!I8</f>
        <v>Ar Condicionado</v>
      </c>
      <c r="J9" s="46">
        <f>GERAL!J8</f>
        <v>2000</v>
      </c>
      <c r="K9" s="46">
        <f>GERAL!K8</f>
        <v>1</v>
      </c>
      <c r="L9" s="7">
        <f>GERAL!L8</f>
        <v>2000</v>
      </c>
      <c r="M9" s="9">
        <f>GERAL!M8</f>
        <v>2000</v>
      </c>
    </row>
    <row r="10" spans="1:13" x14ac:dyDescent="0.25">
      <c r="A10" s="48">
        <f>GERAL!A9</f>
        <v>7</v>
      </c>
      <c r="B10" s="48" t="str">
        <f>GERAL!B9</f>
        <v>Gabinete 04</v>
      </c>
      <c r="C10" s="48">
        <f>GERAL!C9</f>
        <v>160</v>
      </c>
      <c r="D10" s="48">
        <f>GERAL!D9</f>
        <v>6</v>
      </c>
      <c r="E10" s="48">
        <f>GERAL!E9</f>
        <v>1100</v>
      </c>
      <c r="F10" s="48">
        <f>GERAL!F9</f>
        <v>1</v>
      </c>
      <c r="G10" s="48">
        <f>GERAL!G9</f>
        <v>1100</v>
      </c>
      <c r="H10" s="47">
        <f>GERAL!H9</f>
        <v>1</v>
      </c>
      <c r="I10" s="3" t="str">
        <f>GERAL!I9</f>
        <v>Ar Condicionado</v>
      </c>
      <c r="J10" s="47">
        <f>GERAL!J9</f>
        <v>2000</v>
      </c>
      <c r="K10" s="47">
        <f>GERAL!K9</f>
        <v>1</v>
      </c>
      <c r="L10" s="6">
        <f>GERAL!L9</f>
        <v>2000</v>
      </c>
      <c r="M10" s="8">
        <f>GERAL!M9</f>
        <v>2000</v>
      </c>
    </row>
    <row r="11" spans="1:13" x14ac:dyDescent="0.25">
      <c r="A11" s="49">
        <f>GERAL!A10</f>
        <v>8</v>
      </c>
      <c r="B11" s="49" t="str">
        <f>GERAL!B10</f>
        <v>Gabinete 05</v>
      </c>
      <c r="C11" s="49">
        <f>GERAL!C10</f>
        <v>160</v>
      </c>
      <c r="D11" s="49">
        <f>GERAL!D10</f>
        <v>6</v>
      </c>
      <c r="E11" s="49">
        <f>GERAL!E10</f>
        <v>1100</v>
      </c>
      <c r="F11" s="49">
        <f>GERAL!F10</f>
        <v>1</v>
      </c>
      <c r="G11" s="49">
        <f>GERAL!G10</f>
        <v>1100</v>
      </c>
      <c r="H11" s="46">
        <f>GERAL!H10</f>
        <v>1</v>
      </c>
      <c r="I11" s="5" t="str">
        <f>GERAL!I10</f>
        <v>Ar Condicionado</v>
      </c>
      <c r="J11" s="46">
        <f>GERAL!J10</f>
        <v>2000</v>
      </c>
      <c r="K11" s="46">
        <f>GERAL!K10</f>
        <v>1</v>
      </c>
      <c r="L11" s="7">
        <f>GERAL!L10</f>
        <v>2000</v>
      </c>
      <c r="M11" s="9">
        <f>GERAL!M10</f>
        <v>2000</v>
      </c>
    </row>
    <row r="12" spans="1:13" x14ac:dyDescent="0.25">
      <c r="A12" s="48">
        <f>GERAL!A11</f>
        <v>9</v>
      </c>
      <c r="B12" s="48" t="str">
        <f>GERAL!B11</f>
        <v>Gabinete 06</v>
      </c>
      <c r="C12" s="48">
        <f>GERAL!C11</f>
        <v>320</v>
      </c>
      <c r="D12" s="48">
        <f>GERAL!D11</f>
        <v>6</v>
      </c>
      <c r="E12" s="48">
        <f>GERAL!E11</f>
        <v>1100</v>
      </c>
      <c r="F12" s="48">
        <f>GERAL!F11</f>
        <v>1</v>
      </c>
      <c r="G12" s="48">
        <f>GERAL!G11</f>
        <v>1100</v>
      </c>
      <c r="H12" s="47">
        <f>GERAL!H11</f>
        <v>1</v>
      </c>
      <c r="I12" s="3" t="str">
        <f>GERAL!I11</f>
        <v>Ar Condicionado</v>
      </c>
      <c r="J12" s="47">
        <f>GERAL!J11</f>
        <v>2000</v>
      </c>
      <c r="K12" s="47">
        <f>GERAL!K11</f>
        <v>1</v>
      </c>
      <c r="L12" s="6">
        <f>GERAL!L11</f>
        <v>2000</v>
      </c>
      <c r="M12" s="8">
        <f>GERAL!M11</f>
        <v>2000</v>
      </c>
    </row>
    <row r="13" spans="1:13" x14ac:dyDescent="0.25">
      <c r="A13" s="49">
        <f>GERAL!A12</f>
        <v>10</v>
      </c>
      <c r="B13" s="49" t="str">
        <f>GERAL!B12</f>
        <v>Gabinete 07</v>
      </c>
      <c r="C13" s="49">
        <f>GERAL!C12</f>
        <v>160</v>
      </c>
      <c r="D13" s="49">
        <f>GERAL!D12</f>
        <v>6</v>
      </c>
      <c r="E13" s="49">
        <f>GERAL!E12</f>
        <v>1100</v>
      </c>
      <c r="F13" s="49">
        <f>GERAL!F12</f>
        <v>1</v>
      </c>
      <c r="G13" s="49">
        <f>GERAL!G12</f>
        <v>1100</v>
      </c>
      <c r="H13" s="46">
        <f>GERAL!H12</f>
        <v>1</v>
      </c>
      <c r="I13" s="5" t="str">
        <f>GERAL!I12</f>
        <v>Ar Condicionado</v>
      </c>
      <c r="J13" s="46">
        <f>GERAL!J12</f>
        <v>2000</v>
      </c>
      <c r="K13" s="46">
        <f>GERAL!K12</f>
        <v>1</v>
      </c>
      <c r="L13" s="7">
        <f>GERAL!L12</f>
        <v>2000</v>
      </c>
      <c r="M13" s="9">
        <f>GERAL!M12</f>
        <v>2000</v>
      </c>
    </row>
    <row r="14" spans="1:13" x14ac:dyDescent="0.25">
      <c r="A14" s="48">
        <f>GERAL!A13</f>
        <v>11</v>
      </c>
      <c r="B14" s="48" t="str">
        <f>GERAL!B13</f>
        <v>Gabinete 08</v>
      </c>
      <c r="C14" s="48">
        <f>GERAL!C13</f>
        <v>160</v>
      </c>
      <c r="D14" s="48">
        <f>GERAL!D13</f>
        <v>6</v>
      </c>
      <c r="E14" s="48">
        <f>GERAL!E13</f>
        <v>1100</v>
      </c>
      <c r="F14" s="48">
        <f>GERAL!F13</f>
        <v>1</v>
      </c>
      <c r="G14" s="48">
        <f>GERAL!G13</f>
        <v>1100</v>
      </c>
      <c r="H14" s="47">
        <f>GERAL!H13</f>
        <v>1</v>
      </c>
      <c r="I14" s="3" t="str">
        <f>GERAL!I13</f>
        <v>Ar Condicionado</v>
      </c>
      <c r="J14" s="47">
        <f>GERAL!J13</f>
        <v>2000</v>
      </c>
      <c r="K14" s="47">
        <f>GERAL!K13</f>
        <v>1</v>
      </c>
      <c r="L14" s="6">
        <f>GERAL!L13</f>
        <v>2000</v>
      </c>
      <c r="M14" s="8">
        <f>GERAL!M13</f>
        <v>2000</v>
      </c>
    </row>
    <row r="15" spans="1:13" x14ac:dyDescent="0.25">
      <c r="A15" s="49">
        <f>GERAL!A14</f>
        <v>12</v>
      </c>
      <c r="B15" s="49" t="str">
        <f>GERAL!B14</f>
        <v>Gabinete 09</v>
      </c>
      <c r="C15" s="49">
        <f>GERAL!C14</f>
        <v>160</v>
      </c>
      <c r="D15" s="49">
        <f>GERAL!D14</f>
        <v>6</v>
      </c>
      <c r="E15" s="49">
        <f>GERAL!E14</f>
        <v>1100</v>
      </c>
      <c r="F15" s="49">
        <f>GERAL!F14</f>
        <v>1</v>
      </c>
      <c r="G15" s="49">
        <f>GERAL!G14</f>
        <v>1100</v>
      </c>
      <c r="H15" s="46">
        <f>GERAL!H14</f>
        <v>1</v>
      </c>
      <c r="I15" s="5" t="str">
        <f>GERAL!I14</f>
        <v>Ar Condicionado</v>
      </c>
      <c r="J15" s="46">
        <f>GERAL!J14</f>
        <v>2000</v>
      </c>
      <c r="K15" s="46">
        <f>GERAL!K14</f>
        <v>1</v>
      </c>
      <c r="L15" s="7">
        <f>GERAL!L14</f>
        <v>2000</v>
      </c>
      <c r="M15" s="9">
        <f>GERAL!M14</f>
        <v>2000</v>
      </c>
    </row>
    <row r="16" spans="1:13" x14ac:dyDescent="0.25">
      <c r="A16" s="48">
        <f>GERAL!A15</f>
        <v>13</v>
      </c>
      <c r="B16" s="48" t="str">
        <f>GERAL!B15</f>
        <v>Gabinete 10</v>
      </c>
      <c r="C16" s="48">
        <f>GERAL!C15</f>
        <v>160</v>
      </c>
      <c r="D16" s="48">
        <f>GERAL!D15</f>
        <v>6</v>
      </c>
      <c r="E16" s="48">
        <f>GERAL!E15</f>
        <v>1100</v>
      </c>
      <c r="F16" s="48">
        <f>GERAL!F15</f>
        <v>1</v>
      </c>
      <c r="G16" s="48">
        <f>GERAL!G15</f>
        <v>1100</v>
      </c>
      <c r="H16" s="47">
        <f>GERAL!H15</f>
        <v>1</v>
      </c>
      <c r="I16" s="3" t="str">
        <f>GERAL!I15</f>
        <v>Ar Condicionado</v>
      </c>
      <c r="J16" s="47">
        <f>GERAL!J15</f>
        <v>2000</v>
      </c>
      <c r="K16" s="47">
        <f>GERAL!K15</f>
        <v>1</v>
      </c>
      <c r="L16" s="6">
        <f>GERAL!L15</f>
        <v>2000</v>
      </c>
      <c r="M16" s="8">
        <f>GERAL!M15</f>
        <v>2000</v>
      </c>
    </row>
    <row r="17" spans="1:13" x14ac:dyDescent="0.25">
      <c r="A17" s="49">
        <f>GERAL!A16</f>
        <v>14</v>
      </c>
      <c r="B17" s="49" t="str">
        <f>GERAL!B16</f>
        <v>Gabinete 11</v>
      </c>
      <c r="C17" s="49">
        <f>GERAL!C16</f>
        <v>160</v>
      </c>
      <c r="D17" s="49">
        <f>GERAL!D16</f>
        <v>6</v>
      </c>
      <c r="E17" s="49">
        <f>GERAL!E16</f>
        <v>1100</v>
      </c>
      <c r="F17" s="49">
        <f>GERAL!F16</f>
        <v>1</v>
      </c>
      <c r="G17" s="49">
        <f>GERAL!G16</f>
        <v>1100</v>
      </c>
      <c r="H17" s="46">
        <f>GERAL!H16</f>
        <v>1</v>
      </c>
      <c r="I17" s="5" t="str">
        <f>GERAL!I16</f>
        <v>Ar Condicionado</v>
      </c>
      <c r="J17" s="46">
        <f>GERAL!J16</f>
        <v>2000</v>
      </c>
      <c r="K17" s="46">
        <f>GERAL!K16</f>
        <v>1</v>
      </c>
      <c r="L17" s="7">
        <f>GERAL!L16</f>
        <v>2000</v>
      </c>
      <c r="M17" s="9">
        <f>GERAL!M16</f>
        <v>2000</v>
      </c>
    </row>
    <row r="18" spans="1:13" x14ac:dyDescent="0.25">
      <c r="A18" s="48">
        <f>GERAL!A17</f>
        <v>15</v>
      </c>
      <c r="B18" s="48" t="str">
        <f>GERAL!B17</f>
        <v>Banheiro (gabinetes)</v>
      </c>
      <c r="C18" s="48">
        <f>GERAL!C17</f>
        <v>160</v>
      </c>
      <c r="D18" s="48">
        <f>GERAL!D17</f>
        <v>2</v>
      </c>
      <c r="E18" s="48">
        <f>GERAL!E17</f>
        <v>1200</v>
      </c>
      <c r="F18" s="48">
        <f>GERAL!F17</f>
        <v>1</v>
      </c>
      <c r="G18" s="48">
        <f>GERAL!G17</f>
        <v>1200</v>
      </c>
      <c r="H18" s="47">
        <f>GERAL!H17</f>
        <v>0</v>
      </c>
      <c r="I18" s="3" t="str">
        <f>GERAL!I17</f>
        <v>-</v>
      </c>
      <c r="J18" s="47">
        <f>GERAL!J17</f>
        <v>0</v>
      </c>
      <c r="K18" s="47">
        <f>GERAL!K17</f>
        <v>1</v>
      </c>
      <c r="L18" s="6">
        <f>GERAL!L17</f>
        <v>0</v>
      </c>
      <c r="M18" s="8">
        <f>GERAL!M17</f>
        <v>0</v>
      </c>
    </row>
    <row r="19" spans="1:13" x14ac:dyDescent="0.25">
      <c r="A19" s="49">
        <f>GERAL!A18</f>
        <v>16</v>
      </c>
      <c r="B19" s="49" t="str">
        <f>GERAL!B18</f>
        <v>Hall</v>
      </c>
      <c r="C19" s="49">
        <f>GERAL!C18</f>
        <v>640</v>
      </c>
      <c r="D19" s="49">
        <f>GERAL!D18</f>
        <v>16</v>
      </c>
      <c r="E19" s="49">
        <f>GERAL!E18</f>
        <v>2700</v>
      </c>
      <c r="F19" s="49">
        <f>GERAL!F18</f>
        <v>1</v>
      </c>
      <c r="G19" s="49">
        <f>GERAL!G18</f>
        <v>2700</v>
      </c>
      <c r="H19" s="46">
        <f>GERAL!H18</f>
        <v>3</v>
      </c>
      <c r="I19" s="5" t="str">
        <f>GERAL!I18</f>
        <v>Ar Condicionado</v>
      </c>
      <c r="J19" s="46">
        <f>GERAL!J18</f>
        <v>4000</v>
      </c>
      <c r="K19" s="46">
        <f>GERAL!K18</f>
        <v>1</v>
      </c>
      <c r="L19" s="7">
        <f>GERAL!L18</f>
        <v>4000</v>
      </c>
      <c r="M19" s="9">
        <f>GERAL!M18</f>
        <v>10000</v>
      </c>
    </row>
    <row r="20" spans="1:13" x14ac:dyDescent="0.25">
      <c r="A20" s="48">
        <f>GERAL!A19</f>
        <v>17</v>
      </c>
      <c r="B20" s="48" t="str">
        <f>GERAL!B19</f>
        <v>Banheiro (hall)</v>
      </c>
      <c r="C20" s="48">
        <f>GERAL!C19</f>
        <v>360</v>
      </c>
      <c r="D20" s="48">
        <f>GERAL!D19</f>
        <v>0</v>
      </c>
      <c r="E20" s="48">
        <f>GERAL!E19</f>
        <v>0</v>
      </c>
      <c r="F20" s="48">
        <f>GERAL!F19</f>
        <v>1</v>
      </c>
      <c r="G20" s="48">
        <f>GERAL!G19</f>
        <v>0</v>
      </c>
      <c r="H20" s="47">
        <f>GERAL!H19</f>
        <v>1</v>
      </c>
      <c r="I20" s="3" t="str">
        <f>GERAL!I19</f>
        <v>Chuveiro</v>
      </c>
      <c r="J20" s="47">
        <f>GERAL!J19</f>
        <v>5500</v>
      </c>
      <c r="K20" s="47">
        <f>GERAL!K19</f>
        <v>1</v>
      </c>
      <c r="L20" s="6">
        <f>GERAL!L19</f>
        <v>5500</v>
      </c>
      <c r="M20" s="8">
        <f>GERAL!M19</f>
        <v>5500</v>
      </c>
    </row>
    <row r="21" spans="1:13" x14ac:dyDescent="0.25">
      <c r="A21" s="49">
        <f>GERAL!A20</f>
        <v>18</v>
      </c>
      <c r="B21" s="49" t="str">
        <f>GERAL!B20</f>
        <v>Refeitório</v>
      </c>
      <c r="C21" s="49">
        <f>GERAL!C20</f>
        <v>160</v>
      </c>
      <c r="D21" s="49">
        <f>GERAL!D20</f>
        <v>5</v>
      </c>
      <c r="E21" s="49">
        <f>GERAL!E20</f>
        <v>1400</v>
      </c>
      <c r="F21" s="49">
        <f>GERAL!F20</f>
        <v>1</v>
      </c>
      <c r="G21" s="49">
        <f>GERAL!G20</f>
        <v>1400</v>
      </c>
      <c r="H21" s="46">
        <f>GERAL!H20</f>
        <v>1</v>
      </c>
      <c r="I21" s="5" t="str">
        <f>GERAL!I20</f>
        <v>Ar Condicionado</v>
      </c>
      <c r="J21" s="46">
        <f>GERAL!J20</f>
        <v>2000</v>
      </c>
      <c r="K21" s="46">
        <f>GERAL!K20</f>
        <v>1</v>
      </c>
      <c r="L21" s="7">
        <f>GERAL!L20</f>
        <v>2000</v>
      </c>
      <c r="M21" s="9">
        <f>GERAL!M20</f>
        <v>2000</v>
      </c>
    </row>
    <row r="22" spans="1:13" x14ac:dyDescent="0.25">
      <c r="A22" s="48">
        <f>GERAL!A21</f>
        <v>19</v>
      </c>
      <c r="B22" s="48" t="str">
        <f>GERAL!B21</f>
        <v>Cozinha</v>
      </c>
      <c r="C22" s="48">
        <f>GERAL!C21</f>
        <v>140</v>
      </c>
      <c r="D22" s="48">
        <f>GERAL!D21</f>
        <v>7</v>
      </c>
      <c r="E22" s="48">
        <f>GERAL!E21</f>
        <v>3000</v>
      </c>
      <c r="F22" s="48">
        <f>GERAL!F21</f>
        <v>1</v>
      </c>
      <c r="G22" s="48">
        <f>GERAL!G21</f>
        <v>3000</v>
      </c>
      <c r="H22" s="47">
        <f>GERAL!H21</f>
        <v>0</v>
      </c>
      <c r="I22" s="3" t="str">
        <f>GERAL!I21</f>
        <v>-</v>
      </c>
      <c r="J22" s="47">
        <f>GERAL!J21</f>
        <v>0</v>
      </c>
      <c r="K22" s="47">
        <f>GERAL!K21</f>
        <v>1</v>
      </c>
      <c r="L22" s="6">
        <f>GERAL!L21</f>
        <v>0</v>
      </c>
      <c r="M22" s="8">
        <f>GERAL!M21</f>
        <v>0</v>
      </c>
    </row>
    <row r="23" spans="1:13" x14ac:dyDescent="0.25">
      <c r="A23" s="49">
        <f>GERAL!A22</f>
        <v>20</v>
      </c>
      <c r="B23" s="49" t="str">
        <f>GERAL!B22</f>
        <v>Almoxarifado</v>
      </c>
      <c r="C23" s="49">
        <f>GERAL!C22</f>
        <v>60</v>
      </c>
      <c r="D23" s="49">
        <f>GERAL!D22</f>
        <v>5</v>
      </c>
      <c r="E23" s="49">
        <f>GERAL!E22</f>
        <v>1000</v>
      </c>
      <c r="F23" s="49">
        <f>GERAL!F22</f>
        <v>1</v>
      </c>
      <c r="G23" s="49">
        <f>GERAL!G22</f>
        <v>1000</v>
      </c>
      <c r="H23" s="46">
        <f>GERAL!H22</f>
        <v>0</v>
      </c>
      <c r="I23" s="5" t="str">
        <f>GERAL!I22</f>
        <v>-</v>
      </c>
      <c r="J23" s="46">
        <f>GERAL!J22</f>
        <v>0</v>
      </c>
      <c r="K23" s="46">
        <f>GERAL!K22</f>
        <v>1</v>
      </c>
      <c r="L23" s="7">
        <f>GERAL!L22</f>
        <v>0</v>
      </c>
      <c r="M23" s="9">
        <f>GERAL!M22</f>
        <v>0</v>
      </c>
    </row>
    <row r="24" spans="1:13" x14ac:dyDescent="0.25">
      <c r="A24" s="48">
        <f>GERAL!A23</f>
        <v>21</v>
      </c>
      <c r="B24" s="48" t="str">
        <f>GERAL!B23</f>
        <v>Depósito</v>
      </c>
      <c r="C24" s="48">
        <f>GERAL!C23</f>
        <v>120</v>
      </c>
      <c r="D24" s="48">
        <f>GERAL!D23</f>
        <v>4</v>
      </c>
      <c r="E24" s="48">
        <f>GERAL!E23</f>
        <v>800</v>
      </c>
      <c r="F24" s="48">
        <f>GERAL!F23</f>
        <v>1</v>
      </c>
      <c r="G24" s="48">
        <f>GERAL!G23</f>
        <v>800</v>
      </c>
      <c r="H24" s="47">
        <f>GERAL!H23</f>
        <v>0</v>
      </c>
      <c r="I24" s="3" t="str">
        <f>GERAL!I23</f>
        <v>-</v>
      </c>
      <c r="J24" s="47">
        <f>GERAL!J23</f>
        <v>0</v>
      </c>
      <c r="K24" s="47">
        <f>GERAL!K23</f>
        <v>1</v>
      </c>
      <c r="L24" s="6">
        <f>GERAL!L23</f>
        <v>0</v>
      </c>
      <c r="M24" s="8">
        <f>GERAL!M23</f>
        <v>0</v>
      </c>
    </row>
    <row r="25" spans="1:13" x14ac:dyDescent="0.25">
      <c r="A25" s="49">
        <f>GERAL!A24</f>
        <v>22</v>
      </c>
      <c r="B25" s="49" t="str">
        <f>GERAL!B24</f>
        <v>Central TI/Energia</v>
      </c>
      <c r="C25" s="49">
        <f>GERAL!C24</f>
        <v>140</v>
      </c>
      <c r="D25" s="49">
        <f>GERAL!D24</f>
        <v>6</v>
      </c>
      <c r="E25" s="49">
        <f>GERAL!E24</f>
        <v>1100</v>
      </c>
      <c r="F25" s="49">
        <f>GERAL!F24</f>
        <v>1</v>
      </c>
      <c r="G25" s="49">
        <f>GERAL!G24</f>
        <v>1100</v>
      </c>
      <c r="H25" s="46">
        <f>GERAL!H24</f>
        <v>1</v>
      </c>
      <c r="I25" s="5" t="str">
        <f>GERAL!I24</f>
        <v>Ar Condicionado</v>
      </c>
      <c r="J25" s="46">
        <f>GERAL!J24</f>
        <v>2000</v>
      </c>
      <c r="K25" s="46">
        <f>GERAL!K24</f>
        <v>1</v>
      </c>
      <c r="L25" s="7">
        <f>GERAL!L24</f>
        <v>2000</v>
      </c>
      <c r="M25" s="9">
        <f>GERAL!M24</f>
        <v>2000</v>
      </c>
    </row>
    <row r="26" spans="1:13" x14ac:dyDescent="0.25">
      <c r="A26" s="48">
        <f>GERAL!A25</f>
        <v>23</v>
      </c>
      <c r="B26" s="48" t="str">
        <f>GERAL!B25</f>
        <v>Plenário</v>
      </c>
      <c r="C26" s="48">
        <f>GERAL!C25</f>
        <v>2340</v>
      </c>
      <c r="D26" s="48">
        <f>GERAL!D25</f>
        <v>10</v>
      </c>
      <c r="E26" s="48">
        <f>GERAL!E25</f>
        <v>1800</v>
      </c>
      <c r="F26" s="48">
        <f>GERAL!F25</f>
        <v>1</v>
      </c>
      <c r="G26" s="48">
        <f>GERAL!G25</f>
        <v>1800</v>
      </c>
      <c r="H26" s="47">
        <f>GERAL!H25</f>
        <v>4</v>
      </c>
      <c r="I26" s="3" t="str">
        <f>GERAL!I25</f>
        <v>Ar Condicionado</v>
      </c>
      <c r="J26" s="47">
        <f>GERAL!J25</f>
        <v>4000</v>
      </c>
      <c r="K26" s="47">
        <f>GERAL!K25</f>
        <v>1</v>
      </c>
      <c r="L26" s="6">
        <f>GERAL!L25</f>
        <v>4000</v>
      </c>
      <c r="M26" s="8">
        <f>GERAL!M25</f>
        <v>14000</v>
      </c>
    </row>
    <row r="27" spans="1:13" x14ac:dyDescent="0.25">
      <c r="A27" s="49">
        <f>GERAL!A26</f>
        <v>24</v>
      </c>
      <c r="B27" s="49" t="str">
        <f>GERAL!B26</f>
        <v>Sala 01</v>
      </c>
      <c r="C27" s="49">
        <f>GERAL!C26</f>
        <v>140</v>
      </c>
      <c r="D27" s="49">
        <f>GERAL!D26</f>
        <v>5</v>
      </c>
      <c r="E27" s="49">
        <f>GERAL!E26</f>
        <v>900</v>
      </c>
      <c r="F27" s="49">
        <f>GERAL!F26</f>
        <v>1</v>
      </c>
      <c r="G27" s="49">
        <f>GERAL!G26</f>
        <v>900</v>
      </c>
      <c r="H27" s="46">
        <f>GERAL!H26</f>
        <v>1</v>
      </c>
      <c r="I27" s="5" t="str">
        <f>GERAL!I26</f>
        <v>Ar Condicionado</v>
      </c>
      <c r="J27" s="46">
        <f>GERAL!J26</f>
        <v>2000</v>
      </c>
      <c r="K27" s="46">
        <f>GERAL!K26</f>
        <v>1</v>
      </c>
      <c r="L27" s="7">
        <f>GERAL!L26</f>
        <v>2000</v>
      </c>
      <c r="M27" s="9">
        <f>GERAL!M26</f>
        <v>2000</v>
      </c>
    </row>
    <row r="28" spans="1:13" x14ac:dyDescent="0.25">
      <c r="A28" s="48">
        <f>GERAL!A27</f>
        <v>25</v>
      </c>
      <c r="B28" s="48" t="str">
        <f>GERAL!B27</f>
        <v>Sala 02</v>
      </c>
      <c r="C28" s="48">
        <f>GERAL!C27</f>
        <v>80</v>
      </c>
      <c r="D28" s="48">
        <f>GERAL!D27</f>
        <v>7</v>
      </c>
      <c r="E28" s="48">
        <f>GERAL!E27</f>
        <v>1300</v>
      </c>
      <c r="F28" s="48">
        <f>GERAL!F27</f>
        <v>1</v>
      </c>
      <c r="G28" s="48">
        <f>GERAL!G27</f>
        <v>1300</v>
      </c>
      <c r="H28" s="47">
        <f>GERAL!H27</f>
        <v>1</v>
      </c>
      <c r="I28" s="3" t="str">
        <f>GERAL!I27</f>
        <v>Ar Condicionado</v>
      </c>
      <c r="J28" s="47">
        <f>GERAL!J27</f>
        <v>2000</v>
      </c>
      <c r="K28" s="47">
        <f>GERAL!K27</f>
        <v>1</v>
      </c>
      <c r="L28" s="6">
        <f>GERAL!L27</f>
        <v>2000</v>
      </c>
      <c r="M28" s="8">
        <f>GERAL!M27</f>
        <v>2000</v>
      </c>
    </row>
    <row r="29" spans="1:13" x14ac:dyDescent="0.25">
      <c r="A29" s="49">
        <f>GERAL!A28</f>
        <v>26</v>
      </c>
      <c r="B29" s="49" t="str">
        <f>GERAL!B28</f>
        <v>Sala 03</v>
      </c>
      <c r="C29" s="49">
        <f>GERAL!C28</f>
        <v>80</v>
      </c>
      <c r="D29" s="49">
        <f>GERAL!D28</f>
        <v>7</v>
      </c>
      <c r="E29" s="49">
        <f>GERAL!E28</f>
        <v>1300</v>
      </c>
      <c r="F29" s="49">
        <f>GERAL!F28</f>
        <v>1</v>
      </c>
      <c r="G29" s="49">
        <f>GERAL!G28</f>
        <v>1300</v>
      </c>
      <c r="H29" s="46">
        <f>GERAL!H28</f>
        <v>1</v>
      </c>
      <c r="I29" s="5" t="str">
        <f>GERAL!I28</f>
        <v>Ar Condicionado</v>
      </c>
      <c r="J29" s="46">
        <f>GERAL!J28</f>
        <v>2000</v>
      </c>
      <c r="K29" s="46">
        <f>GERAL!K28</f>
        <v>1</v>
      </c>
      <c r="L29" s="7">
        <f>GERAL!L28</f>
        <v>2000</v>
      </c>
      <c r="M29" s="9">
        <f>GERAL!M28</f>
        <v>2000</v>
      </c>
    </row>
    <row r="30" spans="1:13" x14ac:dyDescent="0.25">
      <c r="A30" s="48">
        <f>GERAL!A29</f>
        <v>27</v>
      </c>
      <c r="B30" s="48" t="str">
        <f>GERAL!B29</f>
        <v>Circulação</v>
      </c>
      <c r="C30" s="48">
        <f>GERAL!C29</f>
        <v>1280</v>
      </c>
      <c r="D30" s="48">
        <f>GERAL!D29</f>
        <v>5</v>
      </c>
      <c r="E30" s="48">
        <f>GERAL!E29</f>
        <v>1200</v>
      </c>
      <c r="F30" s="48">
        <f>GERAL!F29</f>
        <v>1</v>
      </c>
      <c r="G30" s="48">
        <f>GERAL!G29</f>
        <v>1200</v>
      </c>
      <c r="H30" s="47">
        <f>GERAL!H29</f>
        <v>0</v>
      </c>
      <c r="I30" s="3" t="str">
        <f>GERAL!I29</f>
        <v>-</v>
      </c>
      <c r="J30" s="47">
        <f>GERAL!J29</f>
        <v>0</v>
      </c>
      <c r="K30" s="47">
        <f>GERAL!K29</f>
        <v>1</v>
      </c>
      <c r="L30" s="6">
        <f>GERAL!L29</f>
        <v>0</v>
      </c>
      <c r="M30" s="8">
        <f>GERAL!M29</f>
        <v>0</v>
      </c>
    </row>
    <row r="31" spans="1:13" x14ac:dyDescent="0.25">
      <c r="A31" s="49">
        <f>GERAL!A30</f>
        <v>28</v>
      </c>
      <c r="B31" s="49" t="str">
        <f>GERAL!B30</f>
        <v>Sala de Imprensa</v>
      </c>
      <c r="C31" s="49">
        <f>GERAL!C30</f>
        <v>380</v>
      </c>
      <c r="D31" s="49">
        <f>GERAL!D30</f>
        <v>9</v>
      </c>
      <c r="E31" s="49">
        <f>GERAL!E30</f>
        <v>1600</v>
      </c>
      <c r="F31" s="49">
        <f>GERAL!F30</f>
        <v>1</v>
      </c>
      <c r="G31" s="49">
        <f>GERAL!G30</f>
        <v>1600</v>
      </c>
      <c r="H31" s="46">
        <f>GERAL!H30</f>
        <v>2</v>
      </c>
      <c r="I31" s="5" t="str">
        <f>GERAL!I30</f>
        <v>Ar Condicionado</v>
      </c>
      <c r="J31" s="46">
        <f>GERAL!J30</f>
        <v>2000</v>
      </c>
      <c r="K31" s="46">
        <f>GERAL!K30</f>
        <v>1</v>
      </c>
      <c r="L31" s="7">
        <f>GERAL!L30</f>
        <v>2000</v>
      </c>
      <c r="M31" s="9">
        <f>GERAL!M30</f>
        <v>4000</v>
      </c>
    </row>
    <row r="32" spans="1:13" x14ac:dyDescent="0.25">
      <c r="A32" s="52">
        <f>GERAL!A31</f>
        <v>29</v>
      </c>
      <c r="B32" s="52" t="str">
        <f>GERAL!B31</f>
        <v>Corredor (refeitório)</v>
      </c>
      <c r="C32" s="52">
        <f>GERAL!C31</f>
        <v>80</v>
      </c>
      <c r="D32" s="52">
        <f>GERAL!D31</f>
        <v>3</v>
      </c>
      <c r="E32" s="52">
        <f>GERAL!E31</f>
        <v>600</v>
      </c>
      <c r="F32" s="52">
        <f>GERAL!F31</f>
        <v>1</v>
      </c>
      <c r="G32" s="52">
        <f>GERAL!G31</f>
        <v>600</v>
      </c>
      <c r="H32" s="53">
        <f>GERAL!H31</f>
        <v>0</v>
      </c>
      <c r="I32" s="54" t="str">
        <f>GERAL!I31</f>
        <v>-</v>
      </c>
      <c r="J32" s="53">
        <f>GERAL!J31</f>
        <v>0</v>
      </c>
      <c r="K32" s="53">
        <f>GERAL!K31</f>
        <v>1</v>
      </c>
      <c r="L32" s="6">
        <f>GERAL!L31</f>
        <v>0</v>
      </c>
      <c r="M32" s="8">
        <f>GERAL!M31</f>
        <v>0</v>
      </c>
    </row>
    <row r="33" spans="1:14" x14ac:dyDescent="0.25">
      <c r="A33" s="49">
        <f>GERAL!A32</f>
        <v>30</v>
      </c>
      <c r="B33" s="49" t="str">
        <f>GERAL!B32</f>
        <v>Pavimento térreo (prédio "novo")</v>
      </c>
      <c r="C33" s="49">
        <f>GERAL!C32</f>
        <v>2160</v>
      </c>
      <c r="D33" s="49">
        <f>GERAL!D32</f>
        <v>42</v>
      </c>
      <c r="E33" s="49">
        <f>GERAL!E32</f>
        <v>7500</v>
      </c>
      <c r="F33" s="49">
        <f>GERAL!F32</f>
        <v>1</v>
      </c>
      <c r="G33" s="49">
        <f>GERAL!G32</f>
        <v>7500</v>
      </c>
      <c r="H33" s="46">
        <f>GERAL!H32</f>
        <v>7</v>
      </c>
      <c r="I33" s="5" t="str">
        <f>GERAL!I32</f>
        <v>Ar Condicionado</v>
      </c>
      <c r="J33" s="46">
        <f>GERAL!J32</f>
        <v>2000</v>
      </c>
      <c r="K33" s="46">
        <f>GERAL!K32</f>
        <v>1</v>
      </c>
      <c r="L33" s="7">
        <f>GERAL!L32</f>
        <v>2000</v>
      </c>
      <c r="M33" s="9">
        <f>GERAL!M32</f>
        <v>14000</v>
      </c>
    </row>
    <row r="34" spans="1:14" x14ac:dyDescent="0.25">
      <c r="A34" s="52">
        <f>GERAL!A33</f>
        <v>31</v>
      </c>
      <c r="B34" s="52" t="str">
        <f>GERAL!B33</f>
        <v>Pavimento superior (prédio "novo")</v>
      </c>
      <c r="C34" s="52">
        <f>GERAL!C33</f>
        <v>2960</v>
      </c>
      <c r="D34" s="52">
        <f>GERAL!D33</f>
        <v>35</v>
      </c>
      <c r="E34" s="52">
        <f>GERAL!E33</f>
        <v>6600</v>
      </c>
      <c r="F34" s="52">
        <f>GERAL!F33</f>
        <v>1</v>
      </c>
      <c r="G34" s="52">
        <f>GERAL!G33</f>
        <v>6600</v>
      </c>
      <c r="H34" s="53">
        <f>GERAL!H33</f>
        <v>8</v>
      </c>
      <c r="I34" s="54" t="str">
        <f>GERAL!I33</f>
        <v>Ar Condicionado</v>
      </c>
      <c r="J34" s="53">
        <f>GERAL!J33</f>
        <v>2000</v>
      </c>
      <c r="K34" s="53">
        <f>GERAL!K33</f>
        <v>1</v>
      </c>
      <c r="L34" s="6">
        <f>GERAL!L33</f>
        <v>2000</v>
      </c>
      <c r="M34" s="8">
        <f>GERAL!M33</f>
        <v>16000</v>
      </c>
    </row>
    <row r="35" spans="1:14" x14ac:dyDescent="0.25">
      <c r="A35" s="1" t="str">
        <f>GERAL!A34</f>
        <v>Total</v>
      </c>
      <c r="C35" s="15">
        <f>GERAL!C34</f>
        <v>14940</v>
      </c>
      <c r="G35" s="15">
        <f>GERAL!G34</f>
        <v>51800</v>
      </c>
      <c r="M35" s="14">
        <f>GERAL!M34</f>
        <v>119500</v>
      </c>
      <c r="N35" s="1">
        <f>GERAL!N34</f>
        <v>186240</v>
      </c>
    </row>
  </sheetData>
  <mergeCells count="2">
    <mergeCell ref="D2:G2"/>
    <mergeCell ref="H2:M2"/>
  </mergeCells>
  <pageMargins left="0.511811024" right="0.511811024" top="0.78740157499999996" bottom="0.78740157499999996" header="0.31496062000000002" footer="0.31496062000000002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8"/>
  <sheetViews>
    <sheetView zoomScaleNormal="100" workbookViewId="0">
      <selection activeCell="F17" sqref="F17"/>
    </sheetView>
  </sheetViews>
  <sheetFormatPr defaultRowHeight="15" x14ac:dyDescent="0.25"/>
  <cols>
    <col min="2" max="2" width="38.5703125" customWidth="1"/>
    <col min="3" max="3" width="9" customWidth="1"/>
    <col min="4" max="4" width="11.5703125" customWidth="1"/>
    <col min="5" max="5" width="12.7109375" customWidth="1"/>
    <col min="6" max="6" width="8.28515625" customWidth="1"/>
    <col min="7" max="7" width="10.42578125" customWidth="1"/>
  </cols>
  <sheetData>
    <row r="2" spans="2:7" x14ac:dyDescent="0.25">
      <c r="B2" s="25" t="s">
        <v>4</v>
      </c>
      <c r="C2" s="25" t="s">
        <v>2</v>
      </c>
      <c r="D2" s="25" t="s">
        <v>15</v>
      </c>
      <c r="E2" s="25" t="s">
        <v>14</v>
      </c>
      <c r="F2" s="25" t="s">
        <v>12</v>
      </c>
      <c r="G2" s="25" t="s">
        <v>11</v>
      </c>
    </row>
    <row r="3" spans="2:7" x14ac:dyDescent="0.25">
      <c r="B3" s="10" t="s">
        <v>62</v>
      </c>
      <c r="C3" s="10">
        <v>1</v>
      </c>
      <c r="D3" s="10">
        <v>66740</v>
      </c>
      <c r="E3" s="10">
        <v>66740</v>
      </c>
      <c r="F3" s="10">
        <v>0.8</v>
      </c>
      <c r="G3" s="10">
        <v>53392</v>
      </c>
    </row>
    <row r="4" spans="2:7" x14ac:dyDescent="0.25">
      <c r="B4" s="11" t="s">
        <v>8</v>
      </c>
      <c r="C4" s="11">
        <v>38</v>
      </c>
      <c r="D4" s="11">
        <v>2000</v>
      </c>
      <c r="E4" s="11">
        <v>76000</v>
      </c>
      <c r="F4" s="11">
        <v>0.77</v>
      </c>
      <c r="G4" s="11">
        <v>58520</v>
      </c>
    </row>
    <row r="5" spans="2:7" x14ac:dyDescent="0.25">
      <c r="B5" s="10" t="s">
        <v>8</v>
      </c>
      <c r="C5" s="10">
        <v>4</v>
      </c>
      <c r="D5" s="10">
        <v>3000</v>
      </c>
      <c r="E5" s="10">
        <v>12000</v>
      </c>
      <c r="F5" s="10">
        <v>0.77</v>
      </c>
      <c r="G5" s="10">
        <v>9240</v>
      </c>
    </row>
    <row r="6" spans="2:7" x14ac:dyDescent="0.25">
      <c r="B6" s="11" t="s">
        <v>8</v>
      </c>
      <c r="C6" s="11">
        <v>7</v>
      </c>
      <c r="D6" s="11">
        <v>4000</v>
      </c>
      <c r="E6" s="11">
        <v>28000</v>
      </c>
      <c r="F6" s="11">
        <v>0.77</v>
      </c>
      <c r="G6" s="11">
        <v>21560</v>
      </c>
    </row>
    <row r="7" spans="2:7" x14ac:dyDescent="0.25">
      <c r="B7" s="10" t="s">
        <v>10</v>
      </c>
      <c r="C7" s="10">
        <v>1</v>
      </c>
      <c r="D7" s="10">
        <v>5500</v>
      </c>
      <c r="E7" s="10">
        <v>5500</v>
      </c>
      <c r="F7" s="10">
        <v>1</v>
      </c>
      <c r="G7" s="10">
        <v>5500</v>
      </c>
    </row>
    <row r="8" spans="2:7" x14ac:dyDescent="0.25">
      <c r="B8" s="16" t="s">
        <v>0</v>
      </c>
      <c r="C8" s="16"/>
      <c r="D8" s="16"/>
      <c r="E8" s="16"/>
      <c r="F8" s="16"/>
      <c r="G8" s="16">
        <v>148212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107"/>
  <sheetViews>
    <sheetView tabSelected="1" zoomScale="80" zoomScaleNormal="80" workbookViewId="0">
      <selection activeCell="K16" sqref="K16"/>
    </sheetView>
  </sheetViews>
  <sheetFormatPr defaultRowHeight="15" x14ac:dyDescent="0.25"/>
  <cols>
    <col min="1" max="1" width="9.140625" style="27"/>
    <col min="2" max="2" width="9.42578125" style="27" customWidth="1"/>
    <col min="3" max="3" width="54.85546875" style="27" customWidth="1"/>
    <col min="4" max="4" width="12.5703125" style="27" bestFit="1" customWidth="1"/>
    <col min="5" max="5" width="12" style="27" bestFit="1" customWidth="1"/>
    <col min="6" max="6" width="12.28515625" style="27" bestFit="1" customWidth="1"/>
    <col min="7" max="7" width="11.7109375" style="27" bestFit="1" customWidth="1"/>
    <col min="8" max="8" width="10.7109375" style="27" customWidth="1"/>
    <col min="9" max="16384" width="9.140625" style="27"/>
  </cols>
  <sheetData>
    <row r="2" spans="2:8" x14ac:dyDescent="0.25">
      <c r="B2" s="26" t="str">
        <f>GERAL!A51</f>
        <v>Circuito</v>
      </c>
      <c r="C2" s="26" t="str">
        <f>GERAL!B51</f>
        <v>Descrição</v>
      </c>
      <c r="D2" s="26" t="str">
        <f>GERAL!C51</f>
        <v>Potência (W)</v>
      </c>
      <c r="E2" s="26" t="str">
        <f>GERAL!D51</f>
        <v>Corrente (A)</v>
      </c>
      <c r="F2" s="26" t="str">
        <f>GERAL!E51</f>
        <v>Disjuntor (A)</v>
      </c>
      <c r="G2" s="55" t="str">
        <f>GERAL!F51</f>
        <v>Cabo (mm²)</v>
      </c>
      <c r="H2" s="26" t="str">
        <f>GERAL!G51</f>
        <v>Tensão (V)</v>
      </c>
    </row>
    <row r="3" spans="2:8" ht="30" x14ac:dyDescent="0.25">
      <c r="B3" s="17" t="str">
        <f>GERAL!A52</f>
        <v>1a</v>
      </c>
      <c r="C3" s="18" t="str">
        <f>GERAL!B52</f>
        <v>Iluminação (Gabinetes 02, 03, 04, 05, Sala de Reunião e Banheiro)</v>
      </c>
      <c r="D3" s="17">
        <f>GERAL!C52</f>
        <v>960</v>
      </c>
      <c r="E3" s="17">
        <f>GERAL!D52</f>
        <v>7.5590551181102361</v>
      </c>
      <c r="F3" s="17">
        <f>GERAL!E52</f>
        <v>10</v>
      </c>
      <c r="G3" s="57">
        <f>GERAL!F52</f>
        <v>2.5</v>
      </c>
      <c r="H3" s="17">
        <f>GERAL!G52</f>
        <v>127</v>
      </c>
    </row>
    <row r="4" spans="2:8" x14ac:dyDescent="0.25">
      <c r="B4" s="19" t="str">
        <f>GERAL!A53</f>
        <v>2a</v>
      </c>
      <c r="C4" s="20" t="str">
        <f>GERAL!B53</f>
        <v>Iluminação (Gabinetes 06, 07, 08, 09, 10 e 11)</v>
      </c>
      <c r="D4" s="19">
        <f>GERAL!C53</f>
        <v>1120</v>
      </c>
      <c r="E4" s="19">
        <f>GERAL!D53</f>
        <v>8.8188976377952759</v>
      </c>
      <c r="F4" s="19">
        <f>GERAL!E53</f>
        <v>16</v>
      </c>
      <c r="G4" s="56">
        <f>GERAL!F53</f>
        <v>2.5</v>
      </c>
      <c r="H4" s="19">
        <f>GERAL!G53</f>
        <v>127</v>
      </c>
    </row>
    <row r="5" spans="2:8" x14ac:dyDescent="0.25">
      <c r="B5" s="17" t="str">
        <f>GERAL!A54</f>
        <v>3a</v>
      </c>
      <c r="C5" s="18" t="str">
        <f>GERAL!B54</f>
        <v>TUG (Sala de Reunião)</v>
      </c>
      <c r="D5" s="17">
        <f>GERAL!C54</f>
        <v>1100</v>
      </c>
      <c r="E5" s="17">
        <f>GERAL!D54</f>
        <v>8.6614173228346463</v>
      </c>
      <c r="F5" s="17">
        <f>GERAL!E54</f>
        <v>10</v>
      </c>
      <c r="G5" s="57">
        <f>GERAL!F54</f>
        <v>2.5</v>
      </c>
      <c r="H5" s="17">
        <f>GERAL!G54</f>
        <v>127</v>
      </c>
    </row>
    <row r="6" spans="2:8" x14ac:dyDescent="0.25">
      <c r="B6" s="19" t="str">
        <f>GERAL!A55</f>
        <v>4a</v>
      </c>
      <c r="C6" s="20" t="str">
        <f>GERAL!B55</f>
        <v>TUG (Gabinete 02)</v>
      </c>
      <c r="D6" s="19">
        <f>GERAL!C55</f>
        <v>1100</v>
      </c>
      <c r="E6" s="19">
        <f>GERAL!D55</f>
        <v>8.6614173228346463</v>
      </c>
      <c r="F6" s="19">
        <f>GERAL!E55</f>
        <v>10</v>
      </c>
      <c r="G6" s="56">
        <f>GERAL!F55</f>
        <v>2.5</v>
      </c>
      <c r="H6" s="19">
        <f>GERAL!G55</f>
        <v>127</v>
      </c>
    </row>
    <row r="7" spans="2:8" x14ac:dyDescent="0.25">
      <c r="B7" s="17" t="str">
        <f>GERAL!A56</f>
        <v>5a</v>
      </c>
      <c r="C7" s="18" t="str">
        <f>GERAL!B56</f>
        <v>TUG (Gabinete 03)</v>
      </c>
      <c r="D7" s="17">
        <f>GERAL!C56</f>
        <v>1100</v>
      </c>
      <c r="E7" s="17">
        <f>GERAL!D56</f>
        <v>8.6614173228346463</v>
      </c>
      <c r="F7" s="17">
        <f>GERAL!E56</f>
        <v>10</v>
      </c>
      <c r="G7" s="57">
        <f>GERAL!F56</f>
        <v>2.5</v>
      </c>
      <c r="H7" s="17">
        <f>GERAL!G56</f>
        <v>127</v>
      </c>
    </row>
    <row r="8" spans="2:8" x14ac:dyDescent="0.25">
      <c r="B8" s="19" t="str">
        <f>GERAL!A57</f>
        <v>6a</v>
      </c>
      <c r="C8" s="20" t="str">
        <f>GERAL!B57</f>
        <v>TUG (Gabinete 04)</v>
      </c>
      <c r="D8" s="19">
        <f>GERAL!C57</f>
        <v>1100</v>
      </c>
      <c r="E8" s="19">
        <f>GERAL!D57</f>
        <v>8.6614173228346463</v>
      </c>
      <c r="F8" s="19">
        <f>GERAL!E57</f>
        <v>10</v>
      </c>
      <c r="G8" s="56">
        <f>GERAL!F57</f>
        <v>2.5</v>
      </c>
      <c r="H8" s="19">
        <f>GERAL!G57</f>
        <v>127</v>
      </c>
    </row>
    <row r="9" spans="2:8" x14ac:dyDescent="0.25">
      <c r="B9" s="17" t="str">
        <f>GERAL!A58</f>
        <v>7a</v>
      </c>
      <c r="C9" s="18" t="str">
        <f>GERAL!B58</f>
        <v>TUG (Gabinete 05)</v>
      </c>
      <c r="D9" s="17">
        <f>GERAL!C58</f>
        <v>1100</v>
      </c>
      <c r="E9" s="17">
        <f>GERAL!D58</f>
        <v>8.6614173228346463</v>
      </c>
      <c r="F9" s="17">
        <f>GERAL!E58</f>
        <v>10</v>
      </c>
      <c r="G9" s="57">
        <f>GERAL!F58</f>
        <v>2.5</v>
      </c>
      <c r="H9" s="17">
        <f>GERAL!G58</f>
        <v>127</v>
      </c>
    </row>
    <row r="10" spans="2:8" x14ac:dyDescent="0.25">
      <c r="B10" s="19" t="str">
        <f>GERAL!A59</f>
        <v>8a</v>
      </c>
      <c r="C10" s="20" t="str">
        <f>GERAL!B59</f>
        <v>TUG (Gabinete 06)</v>
      </c>
      <c r="D10" s="19">
        <f>GERAL!C59</f>
        <v>1100</v>
      </c>
      <c r="E10" s="19">
        <f>GERAL!D59</f>
        <v>8.6614173228346463</v>
      </c>
      <c r="F10" s="19">
        <f>GERAL!E59</f>
        <v>10</v>
      </c>
      <c r="G10" s="56">
        <f>GERAL!F59</f>
        <v>2.5</v>
      </c>
      <c r="H10" s="19">
        <f>GERAL!G59</f>
        <v>127</v>
      </c>
    </row>
    <row r="11" spans="2:8" x14ac:dyDescent="0.25">
      <c r="B11" s="17" t="str">
        <f>GERAL!A60</f>
        <v>9a</v>
      </c>
      <c r="C11" s="18" t="str">
        <f>GERAL!B60</f>
        <v>TUG (Gabinete 07)</v>
      </c>
      <c r="D11" s="17">
        <f>GERAL!C60</f>
        <v>1100</v>
      </c>
      <c r="E11" s="17">
        <f>GERAL!D60</f>
        <v>8.6614173228346463</v>
      </c>
      <c r="F11" s="17">
        <f>GERAL!E60</f>
        <v>10</v>
      </c>
      <c r="G11" s="57">
        <f>GERAL!F60</f>
        <v>2.5</v>
      </c>
      <c r="H11" s="17">
        <f>GERAL!G60</f>
        <v>127</v>
      </c>
    </row>
    <row r="12" spans="2:8" x14ac:dyDescent="0.25">
      <c r="B12" s="19" t="str">
        <f>GERAL!A61</f>
        <v>10a</v>
      </c>
      <c r="C12" s="20" t="str">
        <f>GERAL!B61</f>
        <v>TUG (Gabinete 08)</v>
      </c>
      <c r="D12" s="19">
        <f>GERAL!C61</f>
        <v>1100</v>
      </c>
      <c r="E12" s="19">
        <f>GERAL!D61</f>
        <v>8.6614173228346463</v>
      </c>
      <c r="F12" s="19">
        <f>GERAL!E61</f>
        <v>10</v>
      </c>
      <c r="G12" s="56">
        <f>GERAL!F61</f>
        <v>2.5</v>
      </c>
      <c r="H12" s="19">
        <f>GERAL!G61</f>
        <v>127</v>
      </c>
    </row>
    <row r="13" spans="2:8" x14ac:dyDescent="0.25">
      <c r="B13" s="17" t="str">
        <f>GERAL!A62</f>
        <v>11a</v>
      </c>
      <c r="C13" s="18" t="str">
        <f>GERAL!B62</f>
        <v>TUG (Gabinete 09)</v>
      </c>
      <c r="D13" s="17">
        <f>GERAL!C62</f>
        <v>1100</v>
      </c>
      <c r="E13" s="17">
        <f>GERAL!D62</f>
        <v>8.6614173228346463</v>
      </c>
      <c r="F13" s="17">
        <f>GERAL!E62</f>
        <v>10</v>
      </c>
      <c r="G13" s="57">
        <f>GERAL!F62</f>
        <v>2.5</v>
      </c>
      <c r="H13" s="17">
        <f>GERAL!G62</f>
        <v>127</v>
      </c>
    </row>
    <row r="14" spans="2:8" x14ac:dyDescent="0.25">
      <c r="B14" s="19" t="str">
        <f>GERAL!A63</f>
        <v>12a</v>
      </c>
      <c r="C14" s="20" t="str">
        <f>GERAL!B63</f>
        <v>TUG (Gabinete 10)</v>
      </c>
      <c r="D14" s="19">
        <f>GERAL!C63</f>
        <v>1100</v>
      </c>
      <c r="E14" s="19">
        <f>GERAL!D63</f>
        <v>8.6614173228346463</v>
      </c>
      <c r="F14" s="19">
        <f>GERAL!E63</f>
        <v>10</v>
      </c>
      <c r="G14" s="56">
        <f>GERAL!F63</f>
        <v>2.5</v>
      </c>
      <c r="H14" s="19">
        <f>GERAL!G63</f>
        <v>127</v>
      </c>
    </row>
    <row r="15" spans="2:8" x14ac:dyDescent="0.25">
      <c r="B15" s="17" t="str">
        <f>GERAL!A64</f>
        <v>13a</v>
      </c>
      <c r="C15" s="18" t="str">
        <f>GERAL!B64</f>
        <v>TUG (Gabinete 11)</v>
      </c>
      <c r="D15" s="17">
        <f>GERAL!C64</f>
        <v>1100</v>
      </c>
      <c r="E15" s="17">
        <f>GERAL!D64</f>
        <v>8.6614173228346463</v>
      </c>
      <c r="F15" s="17">
        <f>GERAL!E64</f>
        <v>10</v>
      </c>
      <c r="G15" s="57">
        <f>GERAL!F64</f>
        <v>2.5</v>
      </c>
      <c r="H15" s="17">
        <f>GERAL!G64</f>
        <v>127</v>
      </c>
    </row>
    <row r="16" spans="2:8" x14ac:dyDescent="0.25">
      <c r="B16" s="19" t="str">
        <f>GERAL!A65</f>
        <v>14a</v>
      </c>
      <c r="C16" s="20" t="str">
        <f>GERAL!B65</f>
        <v>TUG (Recepção)</v>
      </c>
      <c r="D16" s="19">
        <f>GERAL!C65</f>
        <v>1200</v>
      </c>
      <c r="E16" s="19">
        <f>GERAL!D65</f>
        <v>9.4488188976377945</v>
      </c>
      <c r="F16" s="19">
        <f>GERAL!E65</f>
        <v>16</v>
      </c>
      <c r="G16" s="56">
        <f>GERAL!F65</f>
        <v>2.5</v>
      </c>
      <c r="H16" s="19">
        <f>GERAL!G65</f>
        <v>127</v>
      </c>
    </row>
    <row r="17" spans="2:8" x14ac:dyDescent="0.25">
      <c r="B17" s="17" t="str">
        <f>GERAL!A66</f>
        <v>15a</v>
      </c>
      <c r="C17" s="18" t="str">
        <f>GERAL!B66</f>
        <v>TUG (Recepção)</v>
      </c>
      <c r="D17" s="17">
        <f>GERAL!C66</f>
        <v>1200</v>
      </c>
      <c r="E17" s="17">
        <f>GERAL!D66</f>
        <v>9.4488188976377945</v>
      </c>
      <c r="F17" s="17">
        <f>GERAL!E66</f>
        <v>16</v>
      </c>
      <c r="G17" s="57">
        <f>GERAL!F66</f>
        <v>2.5</v>
      </c>
      <c r="H17" s="17">
        <f>GERAL!G66</f>
        <v>127</v>
      </c>
    </row>
    <row r="18" spans="2:8" x14ac:dyDescent="0.25">
      <c r="B18" s="19" t="str">
        <f>GERAL!A67</f>
        <v>16a</v>
      </c>
      <c r="C18" s="20" t="str">
        <f>GERAL!B67</f>
        <v>TUG (Corredor e Banheiro)</v>
      </c>
      <c r="D18" s="19">
        <f>GERAL!C67</f>
        <v>1900</v>
      </c>
      <c r="E18" s="19">
        <f>GERAL!D67</f>
        <v>14.960629921259843</v>
      </c>
      <c r="F18" s="19">
        <f>GERAL!E67</f>
        <v>20</v>
      </c>
      <c r="G18" s="56">
        <f>GERAL!F67</f>
        <v>4</v>
      </c>
      <c r="H18" s="19">
        <f>GERAL!G67</f>
        <v>127</v>
      </c>
    </row>
    <row r="19" spans="2:8" x14ac:dyDescent="0.25">
      <c r="B19" s="17" t="str">
        <f>GERAL!A68</f>
        <v>17a</v>
      </c>
      <c r="C19" s="18" t="str">
        <f>GERAL!B68</f>
        <v>TUE (Ar Condicionado Sala de Reunião)</v>
      </c>
      <c r="D19" s="17">
        <f>GERAL!C68</f>
        <v>2000</v>
      </c>
      <c r="E19" s="17">
        <f>GERAL!D68</f>
        <v>9.0909090909090917</v>
      </c>
      <c r="F19" s="17">
        <f>GERAL!E68</f>
        <v>16</v>
      </c>
      <c r="G19" s="57">
        <f>GERAL!F68</f>
        <v>2.5</v>
      </c>
      <c r="H19" s="17">
        <f>GERAL!G68</f>
        <v>220</v>
      </c>
    </row>
    <row r="20" spans="2:8" x14ac:dyDescent="0.25">
      <c r="B20" s="19" t="str">
        <f>GERAL!A69</f>
        <v>18a</v>
      </c>
      <c r="C20" s="20" t="str">
        <f>GERAL!B69</f>
        <v>TUE (Ar Condicionado Gabinete 02)</v>
      </c>
      <c r="D20" s="19">
        <f>GERAL!C69</f>
        <v>2000</v>
      </c>
      <c r="E20" s="19">
        <f>GERAL!D69</f>
        <v>9.0909090909090917</v>
      </c>
      <c r="F20" s="19">
        <f>GERAL!E69</f>
        <v>16</v>
      </c>
      <c r="G20" s="56">
        <f>GERAL!F69</f>
        <v>2.5</v>
      </c>
      <c r="H20" s="19">
        <f>GERAL!G69</f>
        <v>220</v>
      </c>
    </row>
    <row r="21" spans="2:8" x14ac:dyDescent="0.25">
      <c r="B21" s="17" t="str">
        <f>GERAL!A70</f>
        <v>19a</v>
      </c>
      <c r="C21" s="18" t="str">
        <f>GERAL!B70</f>
        <v>TUE (Ar Condicionado Gabinete 03)</v>
      </c>
      <c r="D21" s="17">
        <f>GERAL!C70</f>
        <v>2000</v>
      </c>
      <c r="E21" s="17">
        <f>GERAL!D70</f>
        <v>9.0909090909090917</v>
      </c>
      <c r="F21" s="17">
        <f>GERAL!E70</f>
        <v>16</v>
      </c>
      <c r="G21" s="57">
        <f>GERAL!F70</f>
        <v>2.5</v>
      </c>
      <c r="H21" s="17">
        <f>GERAL!G70</f>
        <v>220</v>
      </c>
    </row>
    <row r="22" spans="2:8" x14ac:dyDescent="0.25">
      <c r="B22" s="19" t="str">
        <f>GERAL!A71</f>
        <v>20a</v>
      </c>
      <c r="C22" s="20" t="str">
        <f>GERAL!B71</f>
        <v>TUE (Ar Condicionado Gabinete 04)</v>
      </c>
      <c r="D22" s="19">
        <f>GERAL!C71</f>
        <v>2000</v>
      </c>
      <c r="E22" s="19">
        <f>GERAL!D71</f>
        <v>9.0909090909090917</v>
      </c>
      <c r="F22" s="19">
        <f>GERAL!E71</f>
        <v>16</v>
      </c>
      <c r="G22" s="56">
        <f>GERAL!F71</f>
        <v>2.5</v>
      </c>
      <c r="H22" s="19">
        <f>GERAL!G71</f>
        <v>220</v>
      </c>
    </row>
    <row r="23" spans="2:8" x14ac:dyDescent="0.25">
      <c r="B23" s="17" t="str">
        <f>GERAL!A72</f>
        <v>21a</v>
      </c>
      <c r="C23" s="18" t="str">
        <f>GERAL!B72</f>
        <v>TUE (Ar Condicionado Gabinete 05)</v>
      </c>
      <c r="D23" s="17">
        <f>GERAL!C72</f>
        <v>2000</v>
      </c>
      <c r="E23" s="17">
        <f>GERAL!D72</f>
        <v>9.0909090909090917</v>
      </c>
      <c r="F23" s="17">
        <f>GERAL!E72</f>
        <v>16</v>
      </c>
      <c r="G23" s="57">
        <f>GERAL!F72</f>
        <v>2.5</v>
      </c>
      <c r="H23" s="17">
        <f>GERAL!G72</f>
        <v>220</v>
      </c>
    </row>
    <row r="24" spans="2:8" x14ac:dyDescent="0.25">
      <c r="B24" s="19" t="str">
        <f>GERAL!A73</f>
        <v>22a</v>
      </c>
      <c r="C24" s="20" t="str">
        <f>GERAL!B73</f>
        <v>TUE (Ar Condicionado Gabinete 06)</v>
      </c>
      <c r="D24" s="19">
        <f>GERAL!C73</f>
        <v>2000</v>
      </c>
      <c r="E24" s="19">
        <f>GERAL!D73</f>
        <v>9.0909090909090917</v>
      </c>
      <c r="F24" s="19">
        <f>GERAL!E73</f>
        <v>16</v>
      </c>
      <c r="G24" s="56">
        <f>GERAL!F73</f>
        <v>2.5</v>
      </c>
      <c r="H24" s="19">
        <f>GERAL!G73</f>
        <v>220</v>
      </c>
    </row>
    <row r="25" spans="2:8" x14ac:dyDescent="0.25">
      <c r="B25" s="17" t="str">
        <f>GERAL!A74</f>
        <v>23a</v>
      </c>
      <c r="C25" s="18" t="str">
        <f>GERAL!B74</f>
        <v>TUE (Ar Condicionado Gabinete 07)</v>
      </c>
      <c r="D25" s="17">
        <f>GERAL!C74</f>
        <v>2000</v>
      </c>
      <c r="E25" s="17">
        <f>GERAL!D74</f>
        <v>9.0909090909090917</v>
      </c>
      <c r="F25" s="17">
        <f>GERAL!E74</f>
        <v>16</v>
      </c>
      <c r="G25" s="57">
        <f>GERAL!F74</f>
        <v>2.5</v>
      </c>
      <c r="H25" s="17">
        <f>GERAL!G74</f>
        <v>220</v>
      </c>
    </row>
    <row r="26" spans="2:8" x14ac:dyDescent="0.25">
      <c r="B26" s="19" t="str">
        <f>GERAL!A75</f>
        <v>24a</v>
      </c>
      <c r="C26" s="20" t="str">
        <f>GERAL!B75</f>
        <v>TUE (Ar Condicionado Gabinete 08)</v>
      </c>
      <c r="D26" s="19">
        <f>GERAL!C75</f>
        <v>2000</v>
      </c>
      <c r="E26" s="19">
        <f>GERAL!D75</f>
        <v>9.0909090909090917</v>
      </c>
      <c r="F26" s="19">
        <f>GERAL!E75</f>
        <v>16</v>
      </c>
      <c r="G26" s="56">
        <f>GERAL!F75</f>
        <v>2.5</v>
      </c>
      <c r="H26" s="19">
        <f>GERAL!G75</f>
        <v>220</v>
      </c>
    </row>
    <row r="27" spans="2:8" x14ac:dyDescent="0.25">
      <c r="B27" s="17" t="str">
        <f>GERAL!A76</f>
        <v>25a</v>
      </c>
      <c r="C27" s="18" t="str">
        <f>GERAL!B76</f>
        <v>TUE (Ar Condicionado Gabinete 09)</v>
      </c>
      <c r="D27" s="17">
        <f>GERAL!C76</f>
        <v>2000</v>
      </c>
      <c r="E27" s="17">
        <f>GERAL!D76</f>
        <v>9.0909090909090917</v>
      </c>
      <c r="F27" s="17">
        <f>GERAL!E76</f>
        <v>16</v>
      </c>
      <c r="G27" s="57">
        <f>GERAL!F76</f>
        <v>2.5</v>
      </c>
      <c r="H27" s="17">
        <f>GERAL!G76</f>
        <v>220</v>
      </c>
    </row>
    <row r="28" spans="2:8" x14ac:dyDescent="0.25">
      <c r="B28" s="19" t="str">
        <f>GERAL!A77</f>
        <v>26a</v>
      </c>
      <c r="C28" s="20" t="str">
        <f>GERAL!B77</f>
        <v>TUE (Ar Condicionado Gabinete 10)</v>
      </c>
      <c r="D28" s="19">
        <f>GERAL!C77</f>
        <v>2000</v>
      </c>
      <c r="E28" s="19">
        <f>GERAL!D77</f>
        <v>9.0909090909090917</v>
      </c>
      <c r="F28" s="19">
        <f>GERAL!E77</f>
        <v>16</v>
      </c>
      <c r="G28" s="56">
        <f>GERAL!F77</f>
        <v>2.5</v>
      </c>
      <c r="H28" s="19">
        <f>GERAL!G77</f>
        <v>220</v>
      </c>
    </row>
    <row r="29" spans="2:8" x14ac:dyDescent="0.25">
      <c r="B29" s="17" t="str">
        <f>GERAL!A78</f>
        <v>27a</v>
      </c>
      <c r="C29" s="18" t="str">
        <f>GERAL!B78</f>
        <v>TUE (Ar Condicionado Gabinete 11)</v>
      </c>
      <c r="D29" s="17">
        <f>GERAL!C78</f>
        <v>2000</v>
      </c>
      <c r="E29" s="17">
        <f>GERAL!D78</f>
        <v>9.0909090909090917</v>
      </c>
      <c r="F29" s="17">
        <f>GERAL!E78</f>
        <v>16</v>
      </c>
      <c r="G29" s="57">
        <f>GERAL!F78</f>
        <v>2.5</v>
      </c>
      <c r="H29" s="17">
        <f>GERAL!G78</f>
        <v>220</v>
      </c>
    </row>
    <row r="30" spans="2:8" x14ac:dyDescent="0.25">
      <c r="B30" s="19" t="str">
        <f>GERAL!A79</f>
        <v>28a</v>
      </c>
      <c r="C30" s="20" t="str">
        <f>GERAL!B79</f>
        <v>TUE (Ar Condicionado Recepção)</v>
      </c>
      <c r="D30" s="19">
        <f>GERAL!C79</f>
        <v>2000</v>
      </c>
      <c r="E30" s="19">
        <f>GERAL!D79</f>
        <v>9.0909090909090917</v>
      </c>
      <c r="F30" s="19">
        <f>GERAL!E79</f>
        <v>16</v>
      </c>
      <c r="G30" s="56">
        <f>GERAL!F79</f>
        <v>2.5</v>
      </c>
      <c r="H30" s="19">
        <f>GERAL!G79</f>
        <v>220</v>
      </c>
    </row>
    <row r="31" spans="2:8" x14ac:dyDescent="0.25">
      <c r="B31" s="17" t="str">
        <f>GERAL!A80</f>
        <v>29a</v>
      </c>
      <c r="C31" s="18" t="str">
        <f>GERAL!B80</f>
        <v>TUE (Ar Condicionado Recepção)</v>
      </c>
      <c r="D31" s="17">
        <f>GERAL!C80</f>
        <v>2000</v>
      </c>
      <c r="E31" s="17">
        <f>GERAL!D80</f>
        <v>9.0909090909090917</v>
      </c>
      <c r="F31" s="17">
        <f>GERAL!E80</f>
        <v>16</v>
      </c>
      <c r="G31" s="57">
        <f>GERAL!F80</f>
        <v>2.5</v>
      </c>
      <c r="H31" s="17">
        <f>GERAL!G80</f>
        <v>220</v>
      </c>
    </row>
    <row r="32" spans="2:8" x14ac:dyDescent="0.25">
      <c r="B32" s="19" t="str">
        <f>GERAL!A81</f>
        <v>30a</v>
      </c>
      <c r="C32" s="20" t="str">
        <f>GERAL!B81</f>
        <v>TUE (Ar Condicionado Corredor gabinetes)</v>
      </c>
      <c r="D32" s="19">
        <f>GERAL!C81</f>
        <v>4000</v>
      </c>
      <c r="E32" s="19">
        <f>GERAL!D81</f>
        <v>18.181818181818183</v>
      </c>
      <c r="F32" s="19">
        <f>GERAL!E81</f>
        <v>20</v>
      </c>
      <c r="G32" s="56">
        <f>GERAL!F81</f>
        <v>2.5</v>
      </c>
      <c r="H32" s="19">
        <f>GERAL!G81</f>
        <v>220</v>
      </c>
    </row>
    <row r="33" spans="2:8" x14ac:dyDescent="0.25">
      <c r="B33" s="17" t="str">
        <f>GERAL!A82</f>
        <v>31a</v>
      </c>
      <c r="C33" s="18" t="str">
        <f>GERAL!B82</f>
        <v>Iluminação (Recepção)</v>
      </c>
      <c r="D33" s="17">
        <f>GERAL!C82</f>
        <v>540</v>
      </c>
      <c r="E33" s="17">
        <f>GERAL!D82</f>
        <v>4.2519685039370083</v>
      </c>
      <c r="F33" s="17">
        <f>GERAL!E82</f>
        <v>6</v>
      </c>
      <c r="G33" s="57">
        <f>GERAL!F82</f>
        <v>1.5</v>
      </c>
      <c r="H33" s="17">
        <f>GERAL!G82</f>
        <v>127</v>
      </c>
    </row>
    <row r="34" spans="2:8" x14ac:dyDescent="0.25">
      <c r="B34" s="19" t="str">
        <f>GERAL!A83</f>
        <v>32a</v>
      </c>
      <c r="C34" s="20" t="str">
        <f>GERAL!B83</f>
        <v>Iluminação (Corredor gabinetes)</v>
      </c>
      <c r="D34" s="19">
        <f>GERAL!C83</f>
        <v>800</v>
      </c>
      <c r="E34" s="19">
        <f>GERAL!D83</f>
        <v>6.2992125984251972</v>
      </c>
      <c r="F34" s="19">
        <f>GERAL!E83</f>
        <v>10</v>
      </c>
      <c r="G34" s="56">
        <f>GERAL!F83</f>
        <v>1.5</v>
      </c>
      <c r="H34" s="19">
        <f>GERAL!G83</f>
        <v>127</v>
      </c>
    </row>
    <row r="35" spans="2:8" x14ac:dyDescent="0.25">
      <c r="B35" s="17" t="str">
        <f>GERAL!A84</f>
        <v>33a</v>
      </c>
      <c r="C35" s="18" t="str">
        <f>GERAL!B84</f>
        <v>TUE (Ar Condicionado Corredor gabinetes)</v>
      </c>
      <c r="D35" s="17">
        <f>GERAL!C84</f>
        <v>4000</v>
      </c>
      <c r="E35" s="17">
        <f>GERAL!D84</f>
        <v>18.181818181818183</v>
      </c>
      <c r="F35" s="17">
        <f>GERAL!E84</f>
        <v>20</v>
      </c>
      <c r="G35" s="57">
        <f>GERAL!F84</f>
        <v>1.5</v>
      </c>
      <c r="H35" s="17">
        <f>GERAL!G84</f>
        <v>220</v>
      </c>
    </row>
    <row r="36" spans="2:8" x14ac:dyDescent="0.25">
      <c r="B36" s="19" t="str">
        <f>GERAL!A85</f>
        <v>34a</v>
      </c>
      <c r="C36" s="20" t="str">
        <f>GERAL!B85</f>
        <v>TUE (Ar Condicionado Corredor gabinetes)</v>
      </c>
      <c r="D36" s="19">
        <f>GERAL!C85</f>
        <v>4000</v>
      </c>
      <c r="E36" s="19">
        <f>GERAL!D85</f>
        <v>18.181818181818183</v>
      </c>
      <c r="F36" s="19">
        <f>GERAL!E85</f>
        <v>20</v>
      </c>
      <c r="G36" s="56">
        <f>GERAL!F85</f>
        <v>1.5</v>
      </c>
      <c r="H36" s="19">
        <f>GERAL!G85</f>
        <v>220</v>
      </c>
    </row>
    <row r="37" spans="2:8" x14ac:dyDescent="0.25">
      <c r="B37" s="17" t="str">
        <f>GERAL!A86</f>
        <v>35a</v>
      </c>
      <c r="C37" s="18" t="str">
        <f>GERAL!B86</f>
        <v>TUE (Ar Condicionado Corredor gabinetes)</v>
      </c>
      <c r="D37" s="17">
        <f>GERAL!C86</f>
        <v>4000</v>
      </c>
      <c r="E37" s="17">
        <f>GERAL!D86</f>
        <v>18.181818181818183</v>
      </c>
      <c r="F37" s="17">
        <f>GERAL!E86</f>
        <v>20</v>
      </c>
      <c r="G37" s="57">
        <f>GERAL!F86</f>
        <v>2.5</v>
      </c>
      <c r="H37" s="17">
        <f>GERAL!G86</f>
        <v>220</v>
      </c>
    </row>
    <row r="38" spans="2:8" x14ac:dyDescent="0.25">
      <c r="B38" s="19" t="str">
        <f>GERAL!A87</f>
        <v>1b</v>
      </c>
      <c r="C38" s="20" t="str">
        <f>GERAL!B87</f>
        <v>Iluminação (Plenário)</v>
      </c>
      <c r="D38" s="19">
        <f>GERAL!C87</f>
        <v>1140</v>
      </c>
      <c r="E38" s="19">
        <f>GERAL!D87</f>
        <v>8.9763779527559056</v>
      </c>
      <c r="F38" s="19">
        <f>GERAL!E87</f>
        <v>16</v>
      </c>
      <c r="G38" s="56">
        <f>GERAL!F87</f>
        <v>1.5</v>
      </c>
      <c r="H38" s="19">
        <f>GERAL!G87</f>
        <v>127</v>
      </c>
    </row>
    <row r="39" spans="2:8" x14ac:dyDescent="0.25">
      <c r="B39" s="17" t="str">
        <f>GERAL!A88</f>
        <v>2b</v>
      </c>
      <c r="C39" s="18" t="str">
        <f>GERAL!B88</f>
        <v>Iluminação (Plenário)</v>
      </c>
      <c r="D39" s="17">
        <f>GERAL!C88</f>
        <v>1200</v>
      </c>
      <c r="E39" s="17">
        <f>GERAL!D88</f>
        <v>9.4488188976377945</v>
      </c>
      <c r="F39" s="17">
        <f>GERAL!E88</f>
        <v>16</v>
      </c>
      <c r="G39" s="57">
        <f>GERAL!F88</f>
        <v>1.5</v>
      </c>
      <c r="H39" s="17">
        <f>GERAL!G88</f>
        <v>127</v>
      </c>
    </row>
    <row r="40" spans="2:8" x14ac:dyDescent="0.25">
      <c r="B40" s="19" t="str">
        <f>GERAL!A89</f>
        <v>3b</v>
      </c>
      <c r="C40" s="20" t="str">
        <f>GERAL!B89</f>
        <v>TUG (Plenário)</v>
      </c>
      <c r="D40" s="19">
        <f>GERAL!C89</f>
        <v>1800</v>
      </c>
      <c r="E40" s="19">
        <f>GERAL!D89</f>
        <v>14.173228346456693</v>
      </c>
      <c r="F40" s="19">
        <f>GERAL!E89</f>
        <v>20</v>
      </c>
      <c r="G40" s="56">
        <f>GERAL!F89</f>
        <v>2.5</v>
      </c>
      <c r="H40" s="19">
        <f>GERAL!G89</f>
        <v>127</v>
      </c>
    </row>
    <row r="41" spans="2:8" x14ac:dyDescent="0.25">
      <c r="B41" s="17" t="str">
        <f>GERAL!A90</f>
        <v>4b</v>
      </c>
      <c r="C41" s="18" t="str">
        <f>GERAL!B90</f>
        <v>TUG (Sala 01 e Circulação)</v>
      </c>
      <c r="D41" s="17">
        <f>GERAL!C90</f>
        <v>2100</v>
      </c>
      <c r="E41" s="17">
        <f>GERAL!D90</f>
        <v>16.535433070866141</v>
      </c>
      <c r="F41" s="17">
        <f>GERAL!E90</f>
        <v>20</v>
      </c>
      <c r="G41" s="57">
        <f>GERAL!F90</f>
        <v>2.5</v>
      </c>
      <c r="H41" s="17">
        <f>GERAL!G90</f>
        <v>127</v>
      </c>
    </row>
    <row r="42" spans="2:8" x14ac:dyDescent="0.25">
      <c r="B42" s="19" t="str">
        <f>GERAL!A91</f>
        <v>5b</v>
      </c>
      <c r="C42" s="20" t="str">
        <f>GERAL!B91</f>
        <v>TUG (Sala 02)</v>
      </c>
      <c r="D42" s="19">
        <f>GERAL!C91</f>
        <v>1300</v>
      </c>
      <c r="E42" s="19">
        <f>GERAL!D91</f>
        <v>10.236220472440944</v>
      </c>
      <c r="F42" s="19">
        <f>GERAL!E91</f>
        <v>16</v>
      </c>
      <c r="G42" s="56">
        <f>GERAL!F91</f>
        <v>2.5</v>
      </c>
      <c r="H42" s="19">
        <f>GERAL!G91</f>
        <v>127</v>
      </c>
    </row>
    <row r="43" spans="2:8" x14ac:dyDescent="0.25">
      <c r="B43" s="17" t="str">
        <f>GERAL!A92</f>
        <v>6b</v>
      </c>
      <c r="C43" s="18" t="str">
        <f>GERAL!B92</f>
        <v>TUG (Sala 03 e Circulação)</v>
      </c>
      <c r="D43" s="17">
        <f>GERAL!C92</f>
        <v>1800</v>
      </c>
      <c r="E43" s="17">
        <f>GERAL!D92</f>
        <v>14.173228346456693</v>
      </c>
      <c r="F43" s="17">
        <f>GERAL!E92</f>
        <v>20</v>
      </c>
      <c r="G43" s="57">
        <f>GERAL!F92</f>
        <v>2.5</v>
      </c>
      <c r="H43" s="17">
        <f>GERAL!G92</f>
        <v>127</v>
      </c>
    </row>
    <row r="44" spans="2:8" ht="30" x14ac:dyDescent="0.25">
      <c r="B44" s="19" t="str">
        <f>GERAL!A93</f>
        <v>7b</v>
      </c>
      <c r="C44" s="20" t="str">
        <f>GERAL!B93</f>
        <v>Iluminação (Refeitório, Cozinha, Almoxarifado, Depósito, Central TI/Energia, Sala de Imprensa e Corredor refeitório)</v>
      </c>
      <c r="D44" s="19">
        <f>GERAL!C93</f>
        <v>1080</v>
      </c>
      <c r="E44" s="19">
        <f>GERAL!D93</f>
        <v>8.5039370078740166</v>
      </c>
      <c r="F44" s="19">
        <f>GERAL!E93</f>
        <v>10</v>
      </c>
      <c r="G44" s="56">
        <f>GERAL!F93</f>
        <v>1.5</v>
      </c>
      <c r="H44" s="19">
        <f>GERAL!G93</f>
        <v>127</v>
      </c>
    </row>
    <row r="45" spans="2:8" x14ac:dyDescent="0.25">
      <c r="B45" s="17" t="str">
        <f>GERAL!A94</f>
        <v>8b</v>
      </c>
      <c r="C45" s="18" t="str">
        <f>GERAL!B94</f>
        <v>TUG (Central de TI/Energia)</v>
      </c>
      <c r="D45" s="17">
        <f>GERAL!C94</f>
        <v>1100</v>
      </c>
      <c r="E45" s="17">
        <f>GERAL!D94</f>
        <v>8.6614173228346463</v>
      </c>
      <c r="F45" s="17">
        <f>GERAL!E94</f>
        <v>10</v>
      </c>
      <c r="G45" s="57">
        <f>GERAL!F94</f>
        <v>2.5</v>
      </c>
      <c r="H45" s="17">
        <f>GERAL!G94</f>
        <v>127</v>
      </c>
    </row>
    <row r="46" spans="2:8" x14ac:dyDescent="0.25">
      <c r="B46" s="19" t="str">
        <f>GERAL!A95</f>
        <v>9b</v>
      </c>
      <c r="C46" s="20" t="str">
        <f>GERAL!B95</f>
        <v>TUG (Depósito)</v>
      </c>
      <c r="D46" s="19">
        <f>GERAL!C95</f>
        <v>800</v>
      </c>
      <c r="E46" s="19">
        <f>GERAL!D95</f>
        <v>6.2992125984251972</v>
      </c>
      <c r="F46" s="19">
        <f>GERAL!E95</f>
        <v>10</v>
      </c>
      <c r="G46" s="56">
        <f>GERAL!F95</f>
        <v>2.5</v>
      </c>
      <c r="H46" s="19">
        <f>GERAL!G95</f>
        <v>127</v>
      </c>
    </row>
    <row r="47" spans="2:8" x14ac:dyDescent="0.25">
      <c r="B47" s="17" t="str">
        <f>GERAL!A96</f>
        <v>10b</v>
      </c>
      <c r="C47" s="18" t="str">
        <f>GERAL!B96</f>
        <v>TUG (Corredor refeitório)</v>
      </c>
      <c r="D47" s="17">
        <f>GERAL!C96</f>
        <v>600</v>
      </c>
      <c r="E47" s="17">
        <f>GERAL!D96</f>
        <v>4.7244094488188972</v>
      </c>
      <c r="F47" s="17">
        <f>GERAL!E96</f>
        <v>6</v>
      </c>
      <c r="G47" s="57">
        <f>GERAL!F96</f>
        <v>2.5</v>
      </c>
      <c r="H47" s="17">
        <f>GERAL!G96</f>
        <v>127</v>
      </c>
    </row>
    <row r="48" spans="2:8" x14ac:dyDescent="0.25">
      <c r="B48" s="19" t="str">
        <f>GERAL!A97</f>
        <v>11b</v>
      </c>
      <c r="C48" s="20" t="str">
        <f>GERAL!B97</f>
        <v>TUG (Refeitório)</v>
      </c>
      <c r="D48" s="19">
        <f>GERAL!C97</f>
        <v>800</v>
      </c>
      <c r="E48" s="19">
        <f>GERAL!D97</f>
        <v>6.2992125984251972</v>
      </c>
      <c r="F48" s="19">
        <f>GERAL!E97</f>
        <v>10</v>
      </c>
      <c r="G48" s="56">
        <f>GERAL!F97</f>
        <v>2.5</v>
      </c>
      <c r="H48" s="19">
        <f>GERAL!G97</f>
        <v>127</v>
      </c>
    </row>
    <row r="49" spans="2:8" x14ac:dyDescent="0.25">
      <c r="B49" s="17" t="str">
        <f>GERAL!A98</f>
        <v>12b</v>
      </c>
      <c r="C49" s="18" t="str">
        <f>GERAL!B98</f>
        <v>TUG (Refeitório e Cozinha)</v>
      </c>
      <c r="D49" s="17">
        <f>GERAL!C98</f>
        <v>1200</v>
      </c>
      <c r="E49" s="17">
        <f>GERAL!D98</f>
        <v>5.4545454545454541</v>
      </c>
      <c r="F49" s="17">
        <f>GERAL!E98</f>
        <v>10</v>
      </c>
      <c r="G49" s="57">
        <f>GERAL!F98</f>
        <v>2.5</v>
      </c>
      <c r="H49" s="17">
        <f>GERAL!G98</f>
        <v>220</v>
      </c>
    </row>
    <row r="50" spans="2:8" x14ac:dyDescent="0.25">
      <c r="B50" s="19" t="str">
        <f>GERAL!A99</f>
        <v>13b</v>
      </c>
      <c r="C50" s="20" t="str">
        <f>GERAL!B99</f>
        <v>TUG (Cozinha)</v>
      </c>
      <c r="D50" s="19">
        <f>GERAL!C99</f>
        <v>2400</v>
      </c>
      <c r="E50" s="19">
        <f>GERAL!D99</f>
        <v>18.897637795275589</v>
      </c>
      <c r="F50" s="19">
        <f>GERAL!E99</f>
        <v>20</v>
      </c>
      <c r="G50" s="56">
        <f>GERAL!F99</f>
        <v>2.5</v>
      </c>
      <c r="H50" s="19">
        <f>GERAL!G99</f>
        <v>127</v>
      </c>
    </row>
    <row r="51" spans="2:8" x14ac:dyDescent="0.25">
      <c r="B51" s="17" t="str">
        <f>GERAL!A100</f>
        <v>14b</v>
      </c>
      <c r="C51" s="18" t="str">
        <f>GERAL!B100</f>
        <v>TUG (Almoxarifado)</v>
      </c>
      <c r="D51" s="17">
        <f>GERAL!C100</f>
        <v>1000</v>
      </c>
      <c r="E51" s="17">
        <f>GERAL!D100</f>
        <v>7.8740157480314963</v>
      </c>
      <c r="F51" s="17">
        <f>GERAL!E100</f>
        <v>10</v>
      </c>
      <c r="G51" s="57">
        <f>GERAL!F100</f>
        <v>2.5</v>
      </c>
      <c r="H51" s="17">
        <f>GERAL!G100</f>
        <v>127</v>
      </c>
    </row>
    <row r="52" spans="2:8" x14ac:dyDescent="0.25">
      <c r="B52" s="19" t="str">
        <f>GERAL!A101</f>
        <v>15b</v>
      </c>
      <c r="C52" s="20" t="str">
        <f>GERAL!B101</f>
        <v>TUE (Ar Condicionado Central de TI/Energia)</v>
      </c>
      <c r="D52" s="19">
        <f>GERAL!C101</f>
        <v>2000</v>
      </c>
      <c r="E52" s="19">
        <f>GERAL!D101</f>
        <v>9.0909090909090917</v>
      </c>
      <c r="F52" s="19">
        <f>GERAL!E101</f>
        <v>16</v>
      </c>
      <c r="G52" s="56">
        <f>GERAL!F101</f>
        <v>2.5</v>
      </c>
      <c r="H52" s="19">
        <f>GERAL!G101</f>
        <v>220</v>
      </c>
    </row>
    <row r="53" spans="2:8" x14ac:dyDescent="0.25">
      <c r="B53" s="17" t="str">
        <f>GERAL!A102</f>
        <v>16b</v>
      </c>
      <c r="C53" s="18" t="str">
        <f>GERAL!B102</f>
        <v>TUG (Hall)</v>
      </c>
      <c r="D53" s="17">
        <f>GERAL!C102</f>
        <v>1400</v>
      </c>
      <c r="E53" s="17">
        <f>GERAL!D102</f>
        <v>11.023622047244094</v>
      </c>
      <c r="F53" s="17">
        <f>GERAL!E102</f>
        <v>16</v>
      </c>
      <c r="G53" s="57">
        <f>GERAL!F102</f>
        <v>2.5</v>
      </c>
      <c r="H53" s="17">
        <f>GERAL!G102</f>
        <v>127</v>
      </c>
    </row>
    <row r="54" spans="2:8" x14ac:dyDescent="0.25">
      <c r="B54" s="19" t="str">
        <f>GERAL!A103</f>
        <v>17b</v>
      </c>
      <c r="C54" s="20" t="str">
        <f>GERAL!B103</f>
        <v>TUG (Hall)</v>
      </c>
      <c r="D54" s="19">
        <f>GERAL!C103</f>
        <v>1300</v>
      </c>
      <c r="E54" s="19">
        <f>GERAL!D103</f>
        <v>10.236220472440944</v>
      </c>
      <c r="F54" s="19">
        <f>GERAL!E103</f>
        <v>16</v>
      </c>
      <c r="G54" s="56">
        <f>GERAL!F103</f>
        <v>2.5</v>
      </c>
      <c r="H54" s="19">
        <f>GERAL!G103</f>
        <v>127</v>
      </c>
    </row>
    <row r="55" spans="2:8" x14ac:dyDescent="0.25">
      <c r="B55" s="17" t="str">
        <f>GERAL!A104</f>
        <v>18b</v>
      </c>
      <c r="C55" s="18" t="str">
        <f>GERAL!B104</f>
        <v>TUG (Gabinete 01)</v>
      </c>
      <c r="D55" s="17">
        <f>GERAL!C104</f>
        <v>1400</v>
      </c>
      <c r="E55" s="17">
        <f>GERAL!D104</f>
        <v>11.023622047244094</v>
      </c>
      <c r="F55" s="17">
        <f>GERAL!E104</f>
        <v>16</v>
      </c>
      <c r="G55" s="57">
        <f>GERAL!F104</f>
        <v>2.5</v>
      </c>
      <c r="H55" s="17">
        <f>GERAL!G104</f>
        <v>127</v>
      </c>
    </row>
    <row r="56" spans="2:8" x14ac:dyDescent="0.25">
      <c r="B56" s="19" t="str">
        <f>GERAL!A105</f>
        <v>19b</v>
      </c>
      <c r="C56" s="20" t="str">
        <f>GERAL!B105</f>
        <v>TUG (Gabinete 01 / Aux)</v>
      </c>
      <c r="D56" s="19">
        <f>GERAL!C105</f>
        <v>1200</v>
      </c>
      <c r="E56" s="19">
        <f>GERAL!D105</f>
        <v>9.4488188976377945</v>
      </c>
      <c r="F56" s="19">
        <f>GERAL!E105</f>
        <v>16</v>
      </c>
      <c r="G56" s="56">
        <f>GERAL!F105</f>
        <v>2.5</v>
      </c>
      <c r="H56" s="19">
        <f>GERAL!G105</f>
        <v>127</v>
      </c>
    </row>
    <row r="57" spans="2:8" x14ac:dyDescent="0.25">
      <c r="B57" s="17" t="str">
        <f>GERAL!A106</f>
        <v>20b</v>
      </c>
      <c r="C57" s="18" t="str">
        <f>GERAL!B106</f>
        <v>TUG (Sala de Imprensa)</v>
      </c>
      <c r="D57" s="17">
        <f>GERAL!C106</f>
        <v>1600</v>
      </c>
      <c r="E57" s="17">
        <f>GERAL!D106</f>
        <v>12.598425196850394</v>
      </c>
      <c r="F57" s="17">
        <f>GERAL!E106</f>
        <v>16</v>
      </c>
      <c r="G57" s="57">
        <f>GERAL!F106</f>
        <v>2.5</v>
      </c>
      <c r="H57" s="17">
        <f>GERAL!G106</f>
        <v>127</v>
      </c>
    </row>
    <row r="58" spans="2:8" x14ac:dyDescent="0.25">
      <c r="B58" s="19" t="str">
        <f>GERAL!A107</f>
        <v>21b</v>
      </c>
      <c r="C58" s="20" t="str">
        <f>GERAL!B107</f>
        <v>TUE (Ar Condicionado Sala de Imprensa)</v>
      </c>
      <c r="D58" s="19">
        <f>GERAL!C107</f>
        <v>2000</v>
      </c>
      <c r="E58" s="19">
        <f>GERAL!D107</f>
        <v>9.0909090909090917</v>
      </c>
      <c r="F58" s="19">
        <f>GERAL!E107</f>
        <v>16</v>
      </c>
      <c r="G58" s="56">
        <f>GERAL!F107</f>
        <v>2.5</v>
      </c>
      <c r="H58" s="19">
        <f>GERAL!G107</f>
        <v>220</v>
      </c>
    </row>
    <row r="59" spans="2:8" x14ac:dyDescent="0.25">
      <c r="B59" s="17" t="str">
        <f>GERAL!A108</f>
        <v>22b</v>
      </c>
      <c r="C59" s="18" t="str">
        <f>GERAL!B108</f>
        <v>TUE (Ar Condicionado Sala de Imprensa)</v>
      </c>
      <c r="D59" s="17">
        <f>GERAL!C108</f>
        <v>2000</v>
      </c>
      <c r="E59" s="17">
        <f>GERAL!D108</f>
        <v>9.0909090909090917</v>
      </c>
      <c r="F59" s="17">
        <f>GERAL!E108</f>
        <v>16</v>
      </c>
      <c r="G59" s="57">
        <f>GERAL!F108</f>
        <v>2.5</v>
      </c>
      <c r="H59" s="17">
        <f>GERAL!G108</f>
        <v>220</v>
      </c>
    </row>
    <row r="60" spans="2:8" x14ac:dyDescent="0.25">
      <c r="B60" s="19" t="str">
        <f>GERAL!A109</f>
        <v>23b</v>
      </c>
      <c r="C60" s="20" t="str">
        <f>GERAL!B109</f>
        <v>TUE (Ar Condicionado Gabinete 01 / Aux)</v>
      </c>
      <c r="D60" s="19">
        <f>GERAL!C109</f>
        <v>2000</v>
      </c>
      <c r="E60" s="19">
        <f>GERAL!D109</f>
        <v>9.0909090909090917</v>
      </c>
      <c r="F60" s="19">
        <f>GERAL!E109</f>
        <v>16</v>
      </c>
      <c r="G60" s="56">
        <f>GERAL!F109</f>
        <v>2.5</v>
      </c>
      <c r="H60" s="19">
        <f>GERAL!G109</f>
        <v>220</v>
      </c>
    </row>
    <row r="61" spans="2:8" x14ac:dyDescent="0.25">
      <c r="B61" s="17" t="str">
        <f>GERAL!A110</f>
        <v>24b</v>
      </c>
      <c r="C61" s="18" t="str">
        <f>GERAL!B110</f>
        <v>TUE (Ar Condicionado Gabinete 01)</v>
      </c>
      <c r="D61" s="17">
        <f>GERAL!C110</f>
        <v>2000</v>
      </c>
      <c r="E61" s="17">
        <f>GERAL!D110</f>
        <v>9.0909090909090917</v>
      </c>
      <c r="F61" s="17">
        <f>GERAL!E110</f>
        <v>16</v>
      </c>
      <c r="G61" s="57">
        <f>GERAL!F110</f>
        <v>2.5</v>
      </c>
      <c r="H61" s="17">
        <f>GERAL!G110</f>
        <v>220</v>
      </c>
    </row>
    <row r="62" spans="2:8" x14ac:dyDescent="0.25">
      <c r="B62" s="19" t="str">
        <f>GERAL!A111</f>
        <v>25b</v>
      </c>
      <c r="C62" s="20" t="str">
        <f>GERAL!B111</f>
        <v>TUE (Ar Condicionado Hall)</v>
      </c>
      <c r="D62" s="19">
        <f>GERAL!C111</f>
        <v>3000</v>
      </c>
      <c r="E62" s="19">
        <f>GERAL!D111</f>
        <v>13.636363636363637</v>
      </c>
      <c r="F62" s="19">
        <f>GERAL!E111</f>
        <v>16</v>
      </c>
      <c r="G62" s="56">
        <f>GERAL!F111</f>
        <v>2.5</v>
      </c>
      <c r="H62" s="19">
        <f>GERAL!G111</f>
        <v>220</v>
      </c>
    </row>
    <row r="63" spans="2:8" x14ac:dyDescent="0.25">
      <c r="B63" s="17" t="str">
        <f>GERAL!A112</f>
        <v>26b</v>
      </c>
      <c r="C63" s="18" t="str">
        <f>GERAL!B112</f>
        <v>TUE (Ar Condicionado Hall)</v>
      </c>
      <c r="D63" s="17">
        <f>GERAL!C112</f>
        <v>4000</v>
      </c>
      <c r="E63" s="17">
        <f>GERAL!D112</f>
        <v>18.181818181818183</v>
      </c>
      <c r="F63" s="17">
        <f>GERAL!E112</f>
        <v>20</v>
      </c>
      <c r="G63" s="57">
        <f>GERAL!F112</f>
        <v>2.5</v>
      </c>
      <c r="H63" s="17">
        <f>GERAL!G112</f>
        <v>220</v>
      </c>
    </row>
    <row r="64" spans="2:8" x14ac:dyDescent="0.25">
      <c r="B64" s="19" t="str">
        <f>GERAL!A113</f>
        <v>27b</v>
      </c>
      <c r="C64" s="20" t="str">
        <f>GERAL!B113</f>
        <v>TUE (Ar Condicionado Hall)</v>
      </c>
      <c r="D64" s="19">
        <f>GERAL!C113</f>
        <v>3000</v>
      </c>
      <c r="E64" s="19">
        <f>GERAL!D113</f>
        <v>13.636363636363637</v>
      </c>
      <c r="F64" s="19">
        <f>GERAL!E113</f>
        <v>16</v>
      </c>
      <c r="G64" s="56">
        <f>GERAL!F113</f>
        <v>2.5</v>
      </c>
      <c r="H64" s="19">
        <f>GERAL!G113</f>
        <v>220</v>
      </c>
    </row>
    <row r="65" spans="2:8" x14ac:dyDescent="0.25">
      <c r="B65" s="17" t="str">
        <f>GERAL!A114</f>
        <v>28b</v>
      </c>
      <c r="C65" s="18" t="str">
        <f>GERAL!B114</f>
        <v>TUE (Ar Condicionado Refeitório)</v>
      </c>
      <c r="D65" s="17">
        <f>GERAL!C114</f>
        <v>2000</v>
      </c>
      <c r="E65" s="17">
        <f>GERAL!D114</f>
        <v>9.0909090909090917</v>
      </c>
      <c r="F65" s="17">
        <f>GERAL!E114</f>
        <v>16</v>
      </c>
      <c r="G65" s="57">
        <f>GERAL!F114</f>
        <v>2.5</v>
      </c>
      <c r="H65" s="17">
        <f>GERAL!G114</f>
        <v>220</v>
      </c>
    </row>
    <row r="66" spans="2:8" x14ac:dyDescent="0.25">
      <c r="B66" s="19" t="str">
        <f>GERAL!A115</f>
        <v>29b</v>
      </c>
      <c r="C66" s="20" t="str">
        <f>GERAL!B115</f>
        <v>TUE (Ar Condicionado Sala 01)</v>
      </c>
      <c r="D66" s="19">
        <f>GERAL!C115</f>
        <v>2000</v>
      </c>
      <c r="E66" s="19">
        <f>GERAL!D115</f>
        <v>9.0909090909090917</v>
      </c>
      <c r="F66" s="19">
        <f>GERAL!E115</f>
        <v>16</v>
      </c>
      <c r="G66" s="56">
        <f>GERAL!F115</f>
        <v>2.5</v>
      </c>
      <c r="H66" s="19">
        <f>GERAL!G115</f>
        <v>220</v>
      </c>
    </row>
    <row r="67" spans="2:8" x14ac:dyDescent="0.25">
      <c r="B67" s="17" t="str">
        <f>GERAL!A116</f>
        <v>30b</v>
      </c>
      <c r="C67" s="18" t="str">
        <f>GERAL!B116</f>
        <v>TUE (Ar Condicionado Sala 02)</v>
      </c>
      <c r="D67" s="17">
        <f>GERAL!C116</f>
        <v>2000</v>
      </c>
      <c r="E67" s="17">
        <f>GERAL!D116</f>
        <v>9.0909090909090917</v>
      </c>
      <c r="F67" s="17">
        <f>GERAL!E116</f>
        <v>16</v>
      </c>
      <c r="G67" s="57">
        <f>GERAL!F116</f>
        <v>2.5</v>
      </c>
      <c r="H67" s="17">
        <f>GERAL!G116</f>
        <v>220</v>
      </c>
    </row>
    <row r="68" spans="2:8" x14ac:dyDescent="0.25">
      <c r="B68" s="19" t="str">
        <f>GERAL!A117</f>
        <v>31b</v>
      </c>
      <c r="C68" s="20" t="str">
        <f>GERAL!B117</f>
        <v>TUE (Ar Condicionado Sala 03)</v>
      </c>
      <c r="D68" s="19">
        <f>GERAL!C117</f>
        <v>2000</v>
      </c>
      <c r="E68" s="19">
        <f>GERAL!D117</f>
        <v>9.0909090909090917</v>
      </c>
      <c r="F68" s="19">
        <f>GERAL!E117</f>
        <v>16</v>
      </c>
      <c r="G68" s="56">
        <f>GERAL!F117</f>
        <v>2.5</v>
      </c>
      <c r="H68" s="19">
        <f>GERAL!G117</f>
        <v>220</v>
      </c>
    </row>
    <row r="69" spans="2:8" x14ac:dyDescent="0.25">
      <c r="B69" s="17" t="str">
        <f>GERAL!A118</f>
        <v>32b</v>
      </c>
      <c r="C69" s="18" t="str">
        <f>GERAL!B118</f>
        <v>TUE (Ar Condicionado Plenário)</v>
      </c>
      <c r="D69" s="17">
        <f>GERAL!C118</f>
        <v>3000</v>
      </c>
      <c r="E69" s="17">
        <f>GERAL!D118</f>
        <v>13.636363636363637</v>
      </c>
      <c r="F69" s="17">
        <f>GERAL!E118</f>
        <v>16</v>
      </c>
      <c r="G69" s="57">
        <f>GERAL!F118</f>
        <v>2.5</v>
      </c>
      <c r="H69" s="17">
        <f>GERAL!G118</f>
        <v>220</v>
      </c>
    </row>
    <row r="70" spans="2:8" x14ac:dyDescent="0.25">
      <c r="B70" s="19" t="str">
        <f>GERAL!A119</f>
        <v>33b</v>
      </c>
      <c r="C70" s="20" t="str">
        <f>GERAL!B119</f>
        <v>TUE (Ar Condicionado Plenário)</v>
      </c>
      <c r="D70" s="19">
        <f>GERAL!C119</f>
        <v>4000</v>
      </c>
      <c r="E70" s="19">
        <f>GERAL!D119</f>
        <v>18.181818181818183</v>
      </c>
      <c r="F70" s="19">
        <f>GERAL!E119</f>
        <v>20</v>
      </c>
      <c r="G70" s="56">
        <f>GERAL!F119</f>
        <v>2.5</v>
      </c>
      <c r="H70" s="19">
        <f>GERAL!G119</f>
        <v>220</v>
      </c>
    </row>
    <row r="71" spans="2:8" x14ac:dyDescent="0.25">
      <c r="B71" s="17" t="str">
        <f>GERAL!A120</f>
        <v>34b</v>
      </c>
      <c r="C71" s="18" t="str">
        <f>GERAL!B120</f>
        <v>TUE (Ar Condicionado Plenário)</v>
      </c>
      <c r="D71" s="17">
        <f>GERAL!C120</f>
        <v>4000</v>
      </c>
      <c r="E71" s="17">
        <f>GERAL!D120</f>
        <v>18.181818181818183</v>
      </c>
      <c r="F71" s="17">
        <f>GERAL!E120</f>
        <v>20</v>
      </c>
      <c r="G71" s="57">
        <f>GERAL!F120</f>
        <v>2.5</v>
      </c>
      <c r="H71" s="17">
        <f>GERAL!G120</f>
        <v>220</v>
      </c>
    </row>
    <row r="72" spans="2:8" x14ac:dyDescent="0.25">
      <c r="B72" s="19" t="str">
        <f>GERAL!A121</f>
        <v>35b</v>
      </c>
      <c r="C72" s="20" t="str">
        <f>GERAL!B121</f>
        <v>TUE (Ar Condicionado Plenário)</v>
      </c>
      <c r="D72" s="19">
        <f>GERAL!C121</f>
        <v>3000</v>
      </c>
      <c r="E72" s="19">
        <f>GERAL!D121</f>
        <v>13.636363636363637</v>
      </c>
      <c r="F72" s="19">
        <f>GERAL!E121</f>
        <v>16</v>
      </c>
      <c r="G72" s="56">
        <f>GERAL!F121</f>
        <v>2.5</v>
      </c>
      <c r="H72" s="19">
        <f>GERAL!G121</f>
        <v>220</v>
      </c>
    </row>
    <row r="73" spans="2:8" x14ac:dyDescent="0.25">
      <c r="B73" s="17" t="str">
        <f>GERAL!A122</f>
        <v>36b</v>
      </c>
      <c r="C73" s="18" t="str">
        <f>GERAL!B122</f>
        <v>TUE (Chuveiro)</v>
      </c>
      <c r="D73" s="17">
        <f>GERAL!C122</f>
        <v>5500</v>
      </c>
      <c r="E73" s="17">
        <f>GERAL!D122</f>
        <v>25</v>
      </c>
      <c r="F73" s="17">
        <f>GERAL!E122</f>
        <v>30</v>
      </c>
      <c r="G73" s="57">
        <f>GERAL!F122</f>
        <v>4</v>
      </c>
      <c r="H73" s="17">
        <f>GERAL!G122</f>
        <v>220</v>
      </c>
    </row>
    <row r="74" spans="2:8" x14ac:dyDescent="0.25">
      <c r="B74" s="19" t="str">
        <f>GERAL!A123</f>
        <v>37b</v>
      </c>
      <c r="C74" s="20" t="str">
        <f>GERAL!B123</f>
        <v>Iluminação (Salas 01, 02, 03 e Circulação)</v>
      </c>
      <c r="D74" s="19">
        <f>GERAL!C123</f>
        <v>1580</v>
      </c>
      <c r="E74" s="19">
        <f>GERAL!D123</f>
        <v>12.440944881889763</v>
      </c>
      <c r="F74" s="19">
        <f>GERAL!E123</f>
        <v>16</v>
      </c>
      <c r="G74" s="56">
        <f>GERAL!F123</f>
        <v>1.5</v>
      </c>
      <c r="H74" s="19">
        <f>GERAL!G123</f>
        <v>127</v>
      </c>
    </row>
    <row r="75" spans="2:8" x14ac:dyDescent="0.25">
      <c r="B75" s="17" t="str">
        <f>GERAL!A124</f>
        <v>38b</v>
      </c>
      <c r="C75" s="18" t="str">
        <f>GERAL!B124</f>
        <v>Iluminação (Hall, Banheiro Hall e Gabinete 01)</v>
      </c>
      <c r="D75" s="17">
        <f>GERAL!C124</f>
        <v>1400</v>
      </c>
      <c r="E75" s="17">
        <f>GERAL!D124</f>
        <v>11.023622047244094</v>
      </c>
      <c r="F75" s="17">
        <f>GERAL!E124</f>
        <v>16</v>
      </c>
      <c r="G75" s="57">
        <f>GERAL!F124</f>
        <v>2.5</v>
      </c>
      <c r="H75" s="17">
        <f>GERAL!G124</f>
        <v>127</v>
      </c>
    </row>
    <row r="76" spans="2:8" x14ac:dyDescent="0.25">
      <c r="B76" s="17" t="str">
        <f>GERAL!A125</f>
        <v>1c</v>
      </c>
      <c r="C76" s="18" t="str">
        <f>GERAL!B125</f>
        <v>ILUMINAÇÃO CORREDOR, SALAS 01, 02, 03 E 04</v>
      </c>
      <c r="D76" s="17">
        <f>GERAL!C125</f>
        <v>1200</v>
      </c>
      <c r="E76" s="17">
        <f>GERAL!D125</f>
        <v>9.4488188976377945</v>
      </c>
      <c r="F76" s="17">
        <f>GERAL!E125</f>
        <v>16</v>
      </c>
      <c r="G76" s="57">
        <f>GERAL!F125</f>
        <v>2.5</v>
      </c>
      <c r="H76" s="17">
        <f>GERAL!G125</f>
        <v>127</v>
      </c>
    </row>
    <row r="77" spans="2:8" x14ac:dyDescent="0.25">
      <c r="B77" s="19" t="str">
        <f>GERAL!A126</f>
        <v>2c</v>
      </c>
      <c r="C77" s="20" t="str">
        <f>GERAL!B126</f>
        <v>ILUMINAÇÃO SALAS 05, 06, ARQUIVO E GUARITA</v>
      </c>
      <c r="D77" s="19">
        <f>GERAL!C126</f>
        <v>960</v>
      </c>
      <c r="E77" s="19">
        <f>GERAL!D126</f>
        <v>7.5590551181102361</v>
      </c>
      <c r="F77" s="19">
        <f>GERAL!E126</f>
        <v>16</v>
      </c>
      <c r="G77" s="56">
        <f>GERAL!F126</f>
        <v>2.5</v>
      </c>
      <c r="H77" s="19">
        <f>GERAL!G126</f>
        <v>127</v>
      </c>
    </row>
    <row r="78" spans="2:8" x14ac:dyDescent="0.25">
      <c r="B78" s="17" t="str">
        <f>GERAL!A127</f>
        <v>3c</v>
      </c>
      <c r="C78" s="18" t="str">
        <f>GERAL!B127</f>
        <v>TOMADAS SALA 01</v>
      </c>
      <c r="D78" s="17">
        <f>GERAL!C127</f>
        <v>1100</v>
      </c>
      <c r="E78" s="17">
        <f>GERAL!D127</f>
        <v>8.6614173228346463</v>
      </c>
      <c r="F78" s="17">
        <f>GERAL!E127</f>
        <v>16</v>
      </c>
      <c r="G78" s="57">
        <f>GERAL!F127</f>
        <v>2.5</v>
      </c>
      <c r="H78" s="17">
        <f>GERAL!G127</f>
        <v>127</v>
      </c>
    </row>
    <row r="79" spans="2:8" x14ac:dyDescent="0.25">
      <c r="B79" s="19" t="str">
        <f>GERAL!A128</f>
        <v>4c</v>
      </c>
      <c r="C79" s="20" t="str">
        <f>GERAL!B128</f>
        <v>TOMADAS SALA 02</v>
      </c>
      <c r="D79" s="19">
        <f>GERAL!C128</f>
        <v>1100</v>
      </c>
      <c r="E79" s="19">
        <f>GERAL!D128</f>
        <v>8.6614173228346463</v>
      </c>
      <c r="F79" s="19">
        <f>GERAL!E128</f>
        <v>16</v>
      </c>
      <c r="G79" s="56">
        <f>GERAL!F128</f>
        <v>2.5</v>
      </c>
      <c r="H79" s="19">
        <f>GERAL!G128</f>
        <v>127</v>
      </c>
    </row>
    <row r="80" spans="2:8" x14ac:dyDescent="0.25">
      <c r="B80" s="17" t="str">
        <f>GERAL!A129</f>
        <v>5c</v>
      </c>
      <c r="C80" s="18" t="str">
        <f>GERAL!B129</f>
        <v>TOMADAS SALA 03</v>
      </c>
      <c r="D80" s="17">
        <f>GERAL!C129</f>
        <v>1100</v>
      </c>
      <c r="E80" s="17">
        <f>GERAL!D129</f>
        <v>8.6614173228346463</v>
      </c>
      <c r="F80" s="17">
        <f>GERAL!E129</f>
        <v>16</v>
      </c>
      <c r="G80" s="57">
        <f>GERAL!F129</f>
        <v>2.5</v>
      </c>
      <c r="H80" s="17">
        <f>GERAL!G129</f>
        <v>127</v>
      </c>
    </row>
    <row r="81" spans="2:8" x14ac:dyDescent="0.25">
      <c r="B81" s="19" t="str">
        <f>GERAL!A130</f>
        <v>6c</v>
      </c>
      <c r="C81" s="20" t="str">
        <f>GERAL!B130</f>
        <v>TOMADAS SALA 04</v>
      </c>
      <c r="D81" s="19">
        <f>GERAL!C130</f>
        <v>1100</v>
      </c>
      <c r="E81" s="19">
        <f>GERAL!D130</f>
        <v>8.6614173228346463</v>
      </c>
      <c r="F81" s="19">
        <f>GERAL!E130</f>
        <v>16</v>
      </c>
      <c r="G81" s="56">
        <f>GERAL!F130</f>
        <v>2.5</v>
      </c>
      <c r="H81" s="19">
        <f>GERAL!G130</f>
        <v>127</v>
      </c>
    </row>
    <row r="82" spans="2:8" x14ac:dyDescent="0.25">
      <c r="B82" s="17" t="str">
        <f>GERAL!A131</f>
        <v>7c</v>
      </c>
      <c r="C82" s="18" t="str">
        <f>GERAL!B131</f>
        <v>TOMADAS SALA 05</v>
      </c>
      <c r="D82" s="17">
        <f>GERAL!C131</f>
        <v>1200</v>
      </c>
      <c r="E82" s="17">
        <f>GERAL!D131</f>
        <v>9.4488188976377945</v>
      </c>
      <c r="F82" s="17">
        <f>GERAL!E131</f>
        <v>16</v>
      </c>
      <c r="G82" s="57">
        <f>GERAL!F131</f>
        <v>2.5</v>
      </c>
      <c r="H82" s="17">
        <f>GERAL!G131</f>
        <v>127</v>
      </c>
    </row>
    <row r="83" spans="2:8" x14ac:dyDescent="0.25">
      <c r="B83" s="19" t="str">
        <f>GERAL!A132</f>
        <v>8c</v>
      </c>
      <c r="C83" s="20" t="str">
        <f>GERAL!B132</f>
        <v>TOMADAS SALA 06</v>
      </c>
      <c r="D83" s="19">
        <f>GERAL!C132</f>
        <v>1200</v>
      </c>
      <c r="E83" s="19">
        <f>GERAL!D132</f>
        <v>9.4488188976377945</v>
      </c>
      <c r="F83" s="19">
        <f>GERAL!E132</f>
        <v>16</v>
      </c>
      <c r="G83" s="56">
        <f>GERAL!F132</f>
        <v>2.5</v>
      </c>
      <c r="H83" s="19">
        <f>GERAL!G132</f>
        <v>127</v>
      </c>
    </row>
    <row r="84" spans="2:8" x14ac:dyDescent="0.25">
      <c r="B84" s="17" t="str">
        <f>GERAL!A133</f>
        <v>9c</v>
      </c>
      <c r="C84" s="18" t="str">
        <f>GERAL!B133</f>
        <v>TOMADAS GUARITA</v>
      </c>
      <c r="D84" s="17">
        <f>GERAL!C133</f>
        <v>700</v>
      </c>
      <c r="E84" s="17">
        <f>GERAL!D133</f>
        <v>5.5118110236220472</v>
      </c>
      <c r="F84" s="17">
        <f>GERAL!E133</f>
        <v>16</v>
      </c>
      <c r="G84" s="57">
        <f>GERAL!F133</f>
        <v>2.5</v>
      </c>
      <c r="H84" s="17">
        <f>GERAL!G133</f>
        <v>127</v>
      </c>
    </row>
    <row r="85" spans="2:8" x14ac:dyDescent="0.25">
      <c r="B85" s="19" t="str">
        <f>GERAL!A134</f>
        <v>10c</v>
      </c>
      <c r="C85" s="20" t="str">
        <f>GERAL!B134</f>
        <v>AR CONDICIONADO SALA 01</v>
      </c>
      <c r="D85" s="19">
        <f>GERAL!C134</f>
        <v>2000</v>
      </c>
      <c r="E85" s="19">
        <f>GERAL!D134</f>
        <v>9.0909090909090917</v>
      </c>
      <c r="F85" s="19">
        <f>GERAL!E134</f>
        <v>16</v>
      </c>
      <c r="G85" s="56">
        <f>GERAL!F134</f>
        <v>2.5</v>
      </c>
      <c r="H85" s="19">
        <f>GERAL!G134</f>
        <v>220</v>
      </c>
    </row>
    <row r="86" spans="2:8" x14ac:dyDescent="0.25">
      <c r="B86" s="17" t="str">
        <f>GERAL!A135</f>
        <v>11c</v>
      </c>
      <c r="C86" s="18" t="str">
        <f>GERAL!B135</f>
        <v>AR CONDICIONADO SALA 02</v>
      </c>
      <c r="D86" s="17">
        <f>GERAL!C135</f>
        <v>2000</v>
      </c>
      <c r="E86" s="17">
        <f>GERAL!D135</f>
        <v>9.0909090909090917</v>
      </c>
      <c r="F86" s="17">
        <f>GERAL!E135</f>
        <v>16</v>
      </c>
      <c r="G86" s="57">
        <f>GERAL!F135</f>
        <v>2.5</v>
      </c>
      <c r="H86" s="17">
        <f>GERAL!G135</f>
        <v>220</v>
      </c>
    </row>
    <row r="87" spans="2:8" x14ac:dyDescent="0.25">
      <c r="B87" s="19" t="str">
        <f>GERAL!A136</f>
        <v>12c</v>
      </c>
      <c r="C87" s="20" t="str">
        <f>GERAL!B136</f>
        <v>AR CONDICIONADO SALA 03</v>
      </c>
      <c r="D87" s="19">
        <f>GERAL!C136</f>
        <v>2000</v>
      </c>
      <c r="E87" s="19">
        <f>GERAL!D136</f>
        <v>9.0909090909090917</v>
      </c>
      <c r="F87" s="19">
        <f>GERAL!E136</f>
        <v>16</v>
      </c>
      <c r="G87" s="56">
        <f>GERAL!F136</f>
        <v>2.5</v>
      </c>
      <c r="H87" s="19">
        <f>GERAL!G136</f>
        <v>220</v>
      </c>
    </row>
    <row r="88" spans="2:8" x14ac:dyDescent="0.25">
      <c r="B88" s="17" t="str">
        <f>GERAL!A137</f>
        <v>13c</v>
      </c>
      <c r="C88" s="18" t="str">
        <f>GERAL!B137</f>
        <v>AR CONDICIONADO SALA 04</v>
      </c>
      <c r="D88" s="17">
        <f>GERAL!C137</f>
        <v>2000</v>
      </c>
      <c r="E88" s="17">
        <f>GERAL!D137</f>
        <v>9.0909090909090917</v>
      </c>
      <c r="F88" s="17">
        <f>GERAL!E137</f>
        <v>16</v>
      </c>
      <c r="G88" s="57">
        <f>GERAL!F137</f>
        <v>2.5</v>
      </c>
      <c r="H88" s="17">
        <f>GERAL!G137</f>
        <v>220</v>
      </c>
    </row>
    <row r="89" spans="2:8" x14ac:dyDescent="0.25">
      <c r="B89" s="19" t="str">
        <f>GERAL!A138</f>
        <v>14c</v>
      </c>
      <c r="C89" s="20" t="str">
        <f>GERAL!B138</f>
        <v>AR CONDICIONADO SALA 05</v>
      </c>
      <c r="D89" s="19">
        <f>GERAL!C138</f>
        <v>2000</v>
      </c>
      <c r="E89" s="19">
        <f>GERAL!D138</f>
        <v>9.0909090909090917</v>
      </c>
      <c r="F89" s="19">
        <f>GERAL!E138</f>
        <v>16</v>
      </c>
      <c r="G89" s="56">
        <f>GERAL!F138</f>
        <v>2.5</v>
      </c>
      <c r="H89" s="19">
        <f>GERAL!G138</f>
        <v>220</v>
      </c>
    </row>
    <row r="90" spans="2:8" x14ac:dyDescent="0.25">
      <c r="B90" s="17" t="str">
        <f>GERAL!A139</f>
        <v>15c</v>
      </c>
      <c r="C90" s="18" t="str">
        <f>GERAL!B139</f>
        <v>AR CONDICIONADO SALA 06</v>
      </c>
      <c r="D90" s="17">
        <f>GERAL!C139</f>
        <v>2000</v>
      </c>
      <c r="E90" s="17">
        <f>GERAL!D139</f>
        <v>9.0909090909090917</v>
      </c>
      <c r="F90" s="17">
        <f>GERAL!E139</f>
        <v>16</v>
      </c>
      <c r="G90" s="57">
        <f>GERAL!F139</f>
        <v>2.5</v>
      </c>
      <c r="H90" s="17">
        <f>GERAL!G139</f>
        <v>220</v>
      </c>
    </row>
    <row r="91" spans="2:8" x14ac:dyDescent="0.25">
      <c r="B91" s="19" t="str">
        <f>GERAL!A140</f>
        <v>16c</v>
      </c>
      <c r="C91" s="20" t="str">
        <f>GERAL!B140</f>
        <v>AR CONDICIONADO GUARITA</v>
      </c>
      <c r="D91" s="19">
        <f>GERAL!C140</f>
        <v>2000</v>
      </c>
      <c r="E91" s="19">
        <f>GERAL!D140</f>
        <v>9.0909090909090917</v>
      </c>
      <c r="F91" s="19">
        <f>GERAL!E140</f>
        <v>16</v>
      </c>
      <c r="G91" s="56">
        <f>GERAL!F140</f>
        <v>2.5</v>
      </c>
      <c r="H91" s="19">
        <f>GERAL!G140</f>
        <v>220</v>
      </c>
    </row>
    <row r="92" spans="2:8" x14ac:dyDescent="0.25">
      <c r="B92" s="17" t="str">
        <f>GERAL!A141</f>
        <v>1d</v>
      </c>
      <c r="C92" s="18" t="str">
        <f>GERAL!B141</f>
        <v>ILUMINAÇÃO RAMPA/ESCADA E WC</v>
      </c>
      <c r="D92" s="17">
        <f>GERAL!C141</f>
        <v>720</v>
      </c>
      <c r="E92" s="17">
        <f>GERAL!D141</f>
        <v>5.6692913385826769</v>
      </c>
      <c r="F92" s="17">
        <f>GERAL!E141</f>
        <v>16</v>
      </c>
      <c r="G92" s="57">
        <f>GERAL!F141</f>
        <v>1.5</v>
      </c>
      <c r="H92" s="17">
        <f>GERAL!G141</f>
        <v>127</v>
      </c>
    </row>
    <row r="93" spans="2:8" x14ac:dyDescent="0.25">
      <c r="B93" s="19" t="str">
        <f>GERAL!A142</f>
        <v>2d</v>
      </c>
      <c r="C93" s="20" t="str">
        <f>GERAL!B142</f>
        <v>ILUMINAÇÃO CORREDOR, SECRETARIA, ESCRITÓRIO 01 E 02</v>
      </c>
      <c r="D93" s="19">
        <f>GERAL!C142</f>
        <v>1280</v>
      </c>
      <c r="E93" s="19">
        <f>GERAL!D142</f>
        <v>10.078740157480315</v>
      </c>
      <c r="F93" s="19">
        <f>GERAL!E142</f>
        <v>16</v>
      </c>
      <c r="G93" s="56">
        <f>GERAL!F142</f>
        <v>2.5</v>
      </c>
      <c r="H93" s="19">
        <f>GERAL!G142</f>
        <v>127</v>
      </c>
    </row>
    <row r="94" spans="2:8" x14ac:dyDescent="0.25">
      <c r="B94" s="17" t="str">
        <f>GERAL!A143</f>
        <v>3d</v>
      </c>
      <c r="C94" s="18" t="str">
        <f>GERAL!B143</f>
        <v>ILUMINAÇÃO SALA DE REUNIÃO E COMPRAS</v>
      </c>
      <c r="D94" s="17">
        <f>GERAL!C143</f>
        <v>960</v>
      </c>
      <c r="E94" s="17">
        <f>GERAL!D143</f>
        <v>7.5590551181102361</v>
      </c>
      <c r="F94" s="17">
        <f>GERAL!E143</f>
        <v>16</v>
      </c>
      <c r="G94" s="57">
        <f>GERAL!F143</f>
        <v>2.5</v>
      </c>
      <c r="H94" s="17">
        <f>GERAL!G143</f>
        <v>127</v>
      </c>
    </row>
    <row r="95" spans="2:8" x14ac:dyDescent="0.25">
      <c r="B95" s="19" t="str">
        <f>GERAL!A144</f>
        <v>4d</v>
      </c>
      <c r="C95" s="20" t="str">
        <f>GERAL!B144</f>
        <v>TOMADAS SECRETARIA E ESCRITÓRIO 01</v>
      </c>
      <c r="D95" s="19">
        <f>GERAL!C144</f>
        <v>2100</v>
      </c>
      <c r="E95" s="19">
        <f>GERAL!D144</f>
        <v>16.535433070866141</v>
      </c>
      <c r="F95" s="19">
        <f>GERAL!E144</f>
        <v>20</v>
      </c>
      <c r="G95" s="56">
        <f>GERAL!F144</f>
        <v>2.5</v>
      </c>
      <c r="H95" s="19">
        <f>GERAL!G144</f>
        <v>127</v>
      </c>
    </row>
    <row r="96" spans="2:8" x14ac:dyDescent="0.25">
      <c r="B96" s="17" t="str">
        <f>GERAL!A145</f>
        <v>5d</v>
      </c>
      <c r="C96" s="18" t="str">
        <f>GERAL!B145</f>
        <v>TOMADAS ESCRITÓRIO 02</v>
      </c>
      <c r="D96" s="17">
        <f>GERAL!C145</f>
        <v>900</v>
      </c>
      <c r="E96" s="17">
        <f>GERAL!D145</f>
        <v>7.0866141732283463</v>
      </c>
      <c r="F96" s="17">
        <f>GERAL!E145</f>
        <v>16</v>
      </c>
      <c r="G96" s="57">
        <f>GERAL!F145</f>
        <v>2.5</v>
      </c>
      <c r="H96" s="17">
        <f>GERAL!G145</f>
        <v>127</v>
      </c>
    </row>
    <row r="97" spans="2:8" x14ac:dyDescent="0.25">
      <c r="B97" s="19" t="str">
        <f>GERAL!A146</f>
        <v>6d</v>
      </c>
      <c r="C97" s="20" t="str">
        <f>GERAL!B146</f>
        <v>TOMADAS SALA DE REUNIÃO</v>
      </c>
      <c r="D97" s="19">
        <f>GERAL!C146</f>
        <v>1100</v>
      </c>
      <c r="E97" s="19">
        <f>GERAL!D146</f>
        <v>8.6614173228346463</v>
      </c>
      <c r="F97" s="19">
        <f>GERAL!E146</f>
        <v>16</v>
      </c>
      <c r="G97" s="56">
        <f>GERAL!F146</f>
        <v>2.5</v>
      </c>
      <c r="H97" s="19">
        <f>GERAL!G146</f>
        <v>127</v>
      </c>
    </row>
    <row r="98" spans="2:8" x14ac:dyDescent="0.25">
      <c r="B98" s="17" t="str">
        <f>GERAL!A147</f>
        <v>7d</v>
      </c>
      <c r="C98" s="18" t="str">
        <f>GERAL!B147</f>
        <v>TOMADAS COMPRAS</v>
      </c>
      <c r="D98" s="17">
        <f>GERAL!C147</f>
        <v>1900</v>
      </c>
      <c r="E98" s="17">
        <f>GERAL!D147</f>
        <v>14.960629921259843</v>
      </c>
      <c r="F98" s="17">
        <f>GERAL!E147</f>
        <v>20</v>
      </c>
      <c r="G98" s="57">
        <f>GERAL!F147</f>
        <v>4</v>
      </c>
      <c r="H98" s="17">
        <f>GERAL!G147</f>
        <v>127</v>
      </c>
    </row>
    <row r="99" spans="2:8" x14ac:dyDescent="0.25">
      <c r="B99" s="19" t="str">
        <f>GERAL!A148</f>
        <v>8d</v>
      </c>
      <c r="C99" s="20" t="str">
        <f>GERAL!B148</f>
        <v>TOMADAS CORREDOR</v>
      </c>
      <c r="D99" s="19">
        <f>GERAL!C148</f>
        <v>600</v>
      </c>
      <c r="E99" s="19">
        <f>GERAL!D148</f>
        <v>4.7244094488188972</v>
      </c>
      <c r="F99" s="19">
        <f>GERAL!E148</f>
        <v>10</v>
      </c>
      <c r="G99" s="56">
        <f>GERAL!F148</f>
        <v>2.5</v>
      </c>
      <c r="H99" s="19">
        <f>GERAL!G148</f>
        <v>127</v>
      </c>
    </row>
    <row r="100" spans="2:8" x14ac:dyDescent="0.25">
      <c r="B100" s="17" t="str">
        <f>GERAL!A149</f>
        <v>9d</v>
      </c>
      <c r="C100" s="18" t="str">
        <f>GERAL!B149</f>
        <v>AR CONDICIONADO SECRETARIA</v>
      </c>
      <c r="D100" s="17">
        <f>GERAL!C149</f>
        <v>2000</v>
      </c>
      <c r="E100" s="17">
        <f>GERAL!D149</f>
        <v>9.0909090909090917</v>
      </c>
      <c r="F100" s="17">
        <f>GERAL!E149</f>
        <v>16</v>
      </c>
      <c r="G100" s="57">
        <f>GERAL!F149</f>
        <v>2.5</v>
      </c>
      <c r="H100" s="17">
        <f>GERAL!G149</f>
        <v>220</v>
      </c>
    </row>
    <row r="101" spans="2:8" x14ac:dyDescent="0.25">
      <c r="B101" s="19" t="str">
        <f>GERAL!A150</f>
        <v>10d</v>
      </c>
      <c r="C101" s="20" t="str">
        <f>GERAL!B150</f>
        <v>AR CONDICIONADO SECRETARIA</v>
      </c>
      <c r="D101" s="19">
        <f>GERAL!C150</f>
        <v>2000</v>
      </c>
      <c r="E101" s="19">
        <f>GERAL!D150</f>
        <v>9.0909090909090917</v>
      </c>
      <c r="F101" s="19">
        <f>GERAL!E150</f>
        <v>16</v>
      </c>
      <c r="G101" s="56">
        <f>GERAL!F150</f>
        <v>2.5</v>
      </c>
      <c r="H101" s="19">
        <f>GERAL!G150</f>
        <v>220</v>
      </c>
    </row>
    <row r="102" spans="2:8" x14ac:dyDescent="0.25">
      <c r="B102" s="17" t="str">
        <f>GERAL!A151</f>
        <v>11d</v>
      </c>
      <c r="C102" s="18" t="str">
        <f>GERAL!B151</f>
        <v>AR CONDICIONADO SECRETARIA</v>
      </c>
      <c r="D102" s="17">
        <f>GERAL!C151</f>
        <v>2000</v>
      </c>
      <c r="E102" s="17">
        <f>GERAL!D151</f>
        <v>9.0909090909090917</v>
      </c>
      <c r="F102" s="17">
        <f>GERAL!E151</f>
        <v>16</v>
      </c>
      <c r="G102" s="57">
        <f>GERAL!F151</f>
        <v>2.5</v>
      </c>
      <c r="H102" s="17">
        <f>GERAL!G151</f>
        <v>220</v>
      </c>
    </row>
    <row r="103" spans="2:8" x14ac:dyDescent="0.25">
      <c r="B103" s="19" t="str">
        <f>GERAL!A152</f>
        <v>12d</v>
      </c>
      <c r="C103" s="20" t="str">
        <f>GERAL!B152</f>
        <v>AR CONDICIONADO ESCRITÓRIO 01</v>
      </c>
      <c r="D103" s="19">
        <f>GERAL!C152</f>
        <v>2000</v>
      </c>
      <c r="E103" s="19">
        <f>GERAL!D152</f>
        <v>9.0909090909090917</v>
      </c>
      <c r="F103" s="19">
        <f>GERAL!E152</f>
        <v>16</v>
      </c>
      <c r="G103" s="56">
        <f>GERAL!F152</f>
        <v>2.5</v>
      </c>
      <c r="H103" s="19">
        <f>GERAL!G152</f>
        <v>220</v>
      </c>
    </row>
    <row r="104" spans="2:8" x14ac:dyDescent="0.25">
      <c r="B104" s="17" t="str">
        <f>GERAL!A153</f>
        <v>13d</v>
      </c>
      <c r="C104" s="18" t="str">
        <f>GERAL!B153</f>
        <v>AR CONDICIONADO ESCRITÓRIO 02</v>
      </c>
      <c r="D104" s="17">
        <f>GERAL!C153</f>
        <v>2000</v>
      </c>
      <c r="E104" s="17">
        <f>GERAL!D153</f>
        <v>9.0909090909090917</v>
      </c>
      <c r="F104" s="17">
        <f>GERAL!E153</f>
        <v>16</v>
      </c>
      <c r="G104" s="57">
        <f>GERAL!F153</f>
        <v>2.5</v>
      </c>
      <c r="H104" s="17">
        <f>GERAL!G153</f>
        <v>220</v>
      </c>
    </row>
    <row r="105" spans="2:8" x14ac:dyDescent="0.25">
      <c r="B105" s="19" t="str">
        <f>GERAL!A154</f>
        <v>14d</v>
      </c>
      <c r="C105" s="20" t="str">
        <f>GERAL!B154</f>
        <v>AR CONDICIONADO SALA DE REUNIÃO</v>
      </c>
      <c r="D105" s="19">
        <f>GERAL!C154</f>
        <v>2000</v>
      </c>
      <c r="E105" s="19">
        <f>GERAL!D154</f>
        <v>9.0909090909090917</v>
      </c>
      <c r="F105" s="19">
        <f>GERAL!E154</f>
        <v>16</v>
      </c>
      <c r="G105" s="56">
        <f>GERAL!F154</f>
        <v>2.5</v>
      </c>
      <c r="H105" s="19">
        <f>GERAL!G154</f>
        <v>220</v>
      </c>
    </row>
    <row r="106" spans="2:8" x14ac:dyDescent="0.25">
      <c r="B106" s="17" t="str">
        <f>GERAL!A155</f>
        <v>15d</v>
      </c>
      <c r="C106" s="18" t="str">
        <f>GERAL!B155</f>
        <v>AR CONDICIONADO COMPRAS</v>
      </c>
      <c r="D106" s="17">
        <f>GERAL!C155</f>
        <v>2000</v>
      </c>
      <c r="E106" s="17">
        <f>GERAL!D155</f>
        <v>9.0909090909090917</v>
      </c>
      <c r="F106" s="17">
        <f>GERAL!E155</f>
        <v>16</v>
      </c>
      <c r="G106" s="57">
        <f>GERAL!F155</f>
        <v>2.5</v>
      </c>
      <c r="H106" s="17">
        <f>GERAL!G155</f>
        <v>220</v>
      </c>
    </row>
    <row r="107" spans="2:8" x14ac:dyDescent="0.25">
      <c r="B107" s="19" t="str">
        <f>GERAL!A156</f>
        <v>16d</v>
      </c>
      <c r="C107" s="20" t="str">
        <f>GERAL!B156</f>
        <v>AR CONDICIONADO COMPRAS</v>
      </c>
      <c r="D107" s="19">
        <f>GERAL!C156</f>
        <v>2000</v>
      </c>
      <c r="E107" s="19">
        <f>GERAL!D156</f>
        <v>9.0909090909090917</v>
      </c>
      <c r="F107" s="19">
        <f>GERAL!E156</f>
        <v>16</v>
      </c>
      <c r="G107" s="56">
        <f>GERAL!F156</f>
        <v>2.5</v>
      </c>
      <c r="H107" s="19">
        <f>GERAL!G156</f>
        <v>220</v>
      </c>
    </row>
  </sheetData>
  <autoFilter ref="C2:C107"/>
  <pageMargins left="0.511811024" right="0.511811024" top="0.78740157499999996" bottom="0.78740157499999996" header="0.31496062000000002" footer="0.31496062000000002"/>
  <pageSetup paperSize="9" scale="4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1"/>
  <sheetViews>
    <sheetView topLeftCell="A61" zoomScale="80" zoomScaleNormal="80" workbookViewId="0">
      <selection activeCell="G38" sqref="G38"/>
    </sheetView>
  </sheetViews>
  <sheetFormatPr defaultRowHeight="15" x14ac:dyDescent="0.25"/>
  <cols>
    <col min="2" max="2" width="18.42578125" customWidth="1"/>
    <col min="3" max="3" width="18.28515625" customWidth="1"/>
    <col min="4" max="5" width="18.42578125" customWidth="1"/>
  </cols>
  <sheetData>
    <row r="1" spans="1:5" ht="15.75" thickBot="1" x14ac:dyDescent="0.3"/>
    <row r="2" spans="1:5" ht="15.75" thickBot="1" x14ac:dyDescent="0.3">
      <c r="B2" s="41" t="s">
        <v>16</v>
      </c>
      <c r="C2" s="42" t="s">
        <v>21</v>
      </c>
      <c r="D2" s="42" t="s">
        <v>22</v>
      </c>
      <c r="E2" s="43" t="s">
        <v>23</v>
      </c>
    </row>
    <row r="3" spans="1:5" ht="15" customHeight="1" x14ac:dyDescent="0.25">
      <c r="A3" s="67" t="s">
        <v>30</v>
      </c>
      <c r="B3" s="34" t="str">
        <f>GERAL!A52</f>
        <v>1a</v>
      </c>
      <c r="C3" s="35"/>
      <c r="D3" s="35"/>
      <c r="E3" s="36">
        <f>GERAL!C52</f>
        <v>960</v>
      </c>
    </row>
    <row r="4" spans="1:5" x14ac:dyDescent="0.25">
      <c r="A4" s="68"/>
      <c r="B4" s="37" t="str">
        <f>GERAL!A53</f>
        <v>2a</v>
      </c>
      <c r="C4" s="29"/>
      <c r="D4" s="29">
        <f>GERAL!C53</f>
        <v>1120</v>
      </c>
      <c r="E4" s="38"/>
    </row>
    <row r="5" spans="1:5" x14ac:dyDescent="0.25">
      <c r="A5" s="68"/>
      <c r="B5" s="39" t="str">
        <f>GERAL!A54</f>
        <v>3a</v>
      </c>
      <c r="C5" s="28"/>
      <c r="D5" s="28">
        <f>GERAL!C54</f>
        <v>1100</v>
      </c>
      <c r="E5" s="40"/>
    </row>
    <row r="6" spans="1:5" x14ac:dyDescent="0.25">
      <c r="A6" s="68"/>
      <c r="B6" s="37" t="str">
        <f>GERAL!A55</f>
        <v>4a</v>
      </c>
      <c r="C6" s="29">
        <f>GERAL!C55</f>
        <v>1100</v>
      </c>
      <c r="D6" s="29"/>
      <c r="E6" s="38"/>
    </row>
    <row r="7" spans="1:5" x14ac:dyDescent="0.25">
      <c r="A7" s="68"/>
      <c r="B7" s="39" t="str">
        <f>GERAL!A56</f>
        <v>5a</v>
      </c>
      <c r="C7" s="28"/>
      <c r="D7" s="28">
        <f>GERAL!C56</f>
        <v>1100</v>
      </c>
      <c r="E7" s="40"/>
    </row>
    <row r="8" spans="1:5" x14ac:dyDescent="0.25">
      <c r="A8" s="68"/>
      <c r="B8" s="37" t="str">
        <f>GERAL!A57</f>
        <v>6a</v>
      </c>
      <c r="C8" s="29"/>
      <c r="D8" s="29"/>
      <c r="E8" s="38">
        <f>GERAL!C57</f>
        <v>1100</v>
      </c>
    </row>
    <row r="9" spans="1:5" x14ac:dyDescent="0.25">
      <c r="A9" s="68"/>
      <c r="B9" s="39" t="str">
        <f>GERAL!A58</f>
        <v>7a</v>
      </c>
      <c r="C9" s="28">
        <f>GERAL!C58</f>
        <v>1100</v>
      </c>
      <c r="D9" s="28"/>
      <c r="E9" s="40"/>
    </row>
    <row r="10" spans="1:5" x14ac:dyDescent="0.25">
      <c r="A10" s="68"/>
      <c r="B10" s="37" t="str">
        <f>GERAL!A59</f>
        <v>8a</v>
      </c>
      <c r="C10" s="29"/>
      <c r="D10" s="29">
        <f>GERAL!C59</f>
        <v>1100</v>
      </c>
      <c r="E10" s="38"/>
    </row>
    <row r="11" spans="1:5" x14ac:dyDescent="0.25">
      <c r="A11" s="68"/>
      <c r="B11" s="39" t="str">
        <f>GERAL!A60</f>
        <v>9a</v>
      </c>
      <c r="C11" s="28"/>
      <c r="D11" s="28"/>
      <c r="E11" s="40">
        <f>GERAL!C60</f>
        <v>1100</v>
      </c>
    </row>
    <row r="12" spans="1:5" x14ac:dyDescent="0.25">
      <c r="A12" s="68"/>
      <c r="B12" s="37" t="str">
        <f>GERAL!A61</f>
        <v>10a</v>
      </c>
      <c r="C12" s="29">
        <f>GERAL!C61</f>
        <v>1100</v>
      </c>
      <c r="D12" s="29"/>
      <c r="E12" s="38"/>
    </row>
    <row r="13" spans="1:5" x14ac:dyDescent="0.25">
      <c r="A13" s="68"/>
      <c r="B13" s="39" t="str">
        <f>GERAL!A62</f>
        <v>11a</v>
      </c>
      <c r="C13" s="28"/>
      <c r="D13" s="28">
        <f>GERAL!C62</f>
        <v>1100</v>
      </c>
      <c r="E13" s="40"/>
    </row>
    <row r="14" spans="1:5" x14ac:dyDescent="0.25">
      <c r="A14" s="68"/>
      <c r="B14" s="37" t="str">
        <f>GERAL!A63</f>
        <v>12a</v>
      </c>
      <c r="C14" s="29"/>
      <c r="D14" s="29"/>
      <c r="E14" s="38">
        <f>GERAL!C63</f>
        <v>1100</v>
      </c>
    </row>
    <row r="15" spans="1:5" x14ac:dyDescent="0.25">
      <c r="A15" s="68"/>
      <c r="B15" s="39" t="str">
        <f>GERAL!A64</f>
        <v>13a</v>
      </c>
      <c r="C15" s="28">
        <f>GERAL!C64</f>
        <v>1100</v>
      </c>
      <c r="D15" s="28"/>
      <c r="E15" s="40"/>
    </row>
    <row r="16" spans="1:5" x14ac:dyDescent="0.25">
      <c r="A16" s="68"/>
      <c r="B16" s="37" t="str">
        <f>GERAL!A65</f>
        <v>14a</v>
      </c>
      <c r="C16" s="29"/>
      <c r="D16" s="29">
        <f>GERAL!C65</f>
        <v>1200</v>
      </c>
      <c r="E16" s="38"/>
    </row>
    <row r="17" spans="1:5" x14ac:dyDescent="0.25">
      <c r="A17" s="68"/>
      <c r="B17" s="39" t="str">
        <f>GERAL!A66</f>
        <v>15a</v>
      </c>
      <c r="C17" s="28"/>
      <c r="D17" s="28"/>
      <c r="E17" s="40">
        <f>GERAL!C66</f>
        <v>1200</v>
      </c>
    </row>
    <row r="18" spans="1:5" x14ac:dyDescent="0.25">
      <c r="A18" s="68"/>
      <c r="B18" s="37" t="str">
        <f>GERAL!A67</f>
        <v>16a</v>
      </c>
      <c r="C18" s="29">
        <f>GERAL!C67</f>
        <v>1900</v>
      </c>
      <c r="D18" s="29"/>
      <c r="E18" s="38"/>
    </row>
    <row r="19" spans="1:5" x14ac:dyDescent="0.25">
      <c r="A19" s="68"/>
      <c r="B19" s="39" t="str">
        <f>GERAL!A68</f>
        <v>17a</v>
      </c>
      <c r="C19" s="28"/>
      <c r="D19" s="28">
        <f>GERAL!C68/2</f>
        <v>1000</v>
      </c>
      <c r="E19" s="40">
        <f>GERAL!C68/2</f>
        <v>1000</v>
      </c>
    </row>
    <row r="20" spans="1:5" x14ac:dyDescent="0.25">
      <c r="A20" s="68"/>
      <c r="B20" s="37" t="str">
        <f>GERAL!A69</f>
        <v>18a</v>
      </c>
      <c r="C20" s="29">
        <f>GERAL!C69/2</f>
        <v>1000</v>
      </c>
      <c r="D20" s="29"/>
      <c r="E20" s="38">
        <f>GERAL!C69/2</f>
        <v>1000</v>
      </c>
    </row>
    <row r="21" spans="1:5" x14ac:dyDescent="0.25">
      <c r="A21" s="68"/>
      <c r="B21" s="39" t="str">
        <f>GERAL!A70</f>
        <v>19a</v>
      </c>
      <c r="C21" s="28">
        <f>GERAL!C70/2</f>
        <v>1000</v>
      </c>
      <c r="D21" s="28">
        <f>GERAL!C70/2</f>
        <v>1000</v>
      </c>
      <c r="E21" s="40"/>
    </row>
    <row r="22" spans="1:5" x14ac:dyDescent="0.25">
      <c r="A22" s="68"/>
      <c r="B22" s="37" t="str">
        <f>GERAL!A71</f>
        <v>20a</v>
      </c>
      <c r="C22" s="29"/>
      <c r="D22" s="29">
        <f>GERAL!C71/2</f>
        <v>1000</v>
      </c>
      <c r="E22" s="38">
        <f>GERAL!C71/2</f>
        <v>1000</v>
      </c>
    </row>
    <row r="23" spans="1:5" x14ac:dyDescent="0.25">
      <c r="A23" s="68"/>
      <c r="B23" s="39" t="str">
        <f>GERAL!A72</f>
        <v>21a</v>
      </c>
      <c r="C23" s="28">
        <f>GERAL!C72/2</f>
        <v>1000</v>
      </c>
      <c r="D23" s="28"/>
      <c r="E23" s="40">
        <f>GERAL!C72/2</f>
        <v>1000</v>
      </c>
    </row>
    <row r="24" spans="1:5" x14ac:dyDescent="0.25">
      <c r="A24" s="68"/>
      <c r="B24" s="37" t="str">
        <f>GERAL!A73</f>
        <v>22a</v>
      </c>
      <c r="C24" s="29">
        <f>GERAL!C73/2</f>
        <v>1000</v>
      </c>
      <c r="D24" s="29">
        <f>GERAL!C73/2</f>
        <v>1000</v>
      </c>
      <c r="E24" s="38"/>
    </row>
    <row r="25" spans="1:5" x14ac:dyDescent="0.25">
      <c r="A25" s="68"/>
      <c r="B25" s="39" t="str">
        <f>GERAL!A74</f>
        <v>23a</v>
      </c>
      <c r="C25" s="28"/>
      <c r="D25" s="28">
        <f>GERAL!C74/2</f>
        <v>1000</v>
      </c>
      <c r="E25" s="40">
        <f>GERAL!C74/2</f>
        <v>1000</v>
      </c>
    </row>
    <row r="26" spans="1:5" x14ac:dyDescent="0.25">
      <c r="A26" s="68"/>
      <c r="B26" s="37" t="str">
        <f>GERAL!A75</f>
        <v>24a</v>
      </c>
      <c r="C26" s="29">
        <f>GERAL!C75/2</f>
        <v>1000</v>
      </c>
      <c r="D26" s="29"/>
      <c r="E26" s="38">
        <f>GERAL!C75/2</f>
        <v>1000</v>
      </c>
    </row>
    <row r="27" spans="1:5" x14ac:dyDescent="0.25">
      <c r="A27" s="68"/>
      <c r="B27" s="39" t="str">
        <f>GERAL!A76</f>
        <v>25a</v>
      </c>
      <c r="C27" s="28">
        <f>GERAL!C76/2</f>
        <v>1000</v>
      </c>
      <c r="D27" s="28">
        <f>GERAL!C76/2</f>
        <v>1000</v>
      </c>
      <c r="E27" s="40"/>
    </row>
    <row r="28" spans="1:5" x14ac:dyDescent="0.25">
      <c r="A28" s="68"/>
      <c r="B28" s="37" t="str">
        <f>GERAL!A77</f>
        <v>26a</v>
      </c>
      <c r="C28" s="29"/>
      <c r="D28" s="29">
        <f>GERAL!C77/2</f>
        <v>1000</v>
      </c>
      <c r="E28" s="38">
        <f>GERAL!C77/2</f>
        <v>1000</v>
      </c>
    </row>
    <row r="29" spans="1:5" x14ac:dyDescent="0.25">
      <c r="A29" s="68"/>
      <c r="B29" s="39" t="str">
        <f>GERAL!A78</f>
        <v>27a</v>
      </c>
      <c r="C29" s="28">
        <f>GERAL!C78/2</f>
        <v>1000</v>
      </c>
      <c r="D29" s="28"/>
      <c r="E29" s="40">
        <f>GERAL!C78/2</f>
        <v>1000</v>
      </c>
    </row>
    <row r="30" spans="1:5" x14ac:dyDescent="0.25">
      <c r="A30" s="68"/>
      <c r="B30" s="37" t="str">
        <f>GERAL!A79</f>
        <v>28a</v>
      </c>
      <c r="C30" s="29">
        <f>GERAL!C79/2</f>
        <v>1000</v>
      </c>
      <c r="D30" s="29">
        <f>GERAL!C79/2</f>
        <v>1000</v>
      </c>
      <c r="E30" s="38"/>
    </row>
    <row r="31" spans="1:5" x14ac:dyDescent="0.25">
      <c r="A31" s="68"/>
      <c r="B31" s="39" t="str">
        <f>GERAL!A80</f>
        <v>29a</v>
      </c>
      <c r="C31" s="28"/>
      <c r="D31" s="28">
        <f>GERAL!C80/2</f>
        <v>1000</v>
      </c>
      <c r="E31" s="40">
        <f>GERAL!C80/2</f>
        <v>1000</v>
      </c>
    </row>
    <row r="32" spans="1:5" x14ac:dyDescent="0.25">
      <c r="A32" s="68"/>
      <c r="B32" s="37" t="str">
        <f>GERAL!A81</f>
        <v>30a</v>
      </c>
      <c r="C32" s="29">
        <f>GERAL!C81/2</f>
        <v>2000</v>
      </c>
      <c r="D32" s="29"/>
      <c r="E32" s="38">
        <f>GERAL!C81/2</f>
        <v>2000</v>
      </c>
    </row>
    <row r="33" spans="1:7" x14ac:dyDescent="0.25">
      <c r="A33" s="68"/>
      <c r="B33" s="39" t="str">
        <f>GERAL!A82</f>
        <v>31a</v>
      </c>
      <c r="C33" s="28"/>
      <c r="D33" s="28"/>
      <c r="E33" s="40">
        <f>GERAL!C82</f>
        <v>540</v>
      </c>
    </row>
    <row r="34" spans="1:7" x14ac:dyDescent="0.25">
      <c r="A34" s="68"/>
      <c r="B34" s="37" t="str">
        <f>GERAL!A83</f>
        <v>32a</v>
      </c>
      <c r="C34" s="29">
        <f>GERAL!C83</f>
        <v>800</v>
      </c>
      <c r="D34" s="29"/>
      <c r="E34" s="38"/>
    </row>
    <row r="35" spans="1:7" x14ac:dyDescent="0.25">
      <c r="A35" s="68"/>
      <c r="B35" s="39" t="str">
        <f>GERAL!A84</f>
        <v>33a</v>
      </c>
      <c r="C35" s="28">
        <v>2000</v>
      </c>
      <c r="D35" s="28">
        <v>2000</v>
      </c>
      <c r="E35" s="40"/>
    </row>
    <row r="36" spans="1:7" x14ac:dyDescent="0.25">
      <c r="A36" s="68"/>
      <c r="B36" s="37" t="str">
        <f>GERAL!A85</f>
        <v>34a</v>
      </c>
      <c r="C36" s="29"/>
      <c r="D36" s="29">
        <v>2000</v>
      </c>
      <c r="E36" s="38">
        <v>2000</v>
      </c>
    </row>
    <row r="37" spans="1:7" ht="15.75" thickBot="1" x14ac:dyDescent="0.3">
      <c r="A37" s="68"/>
      <c r="B37" s="39" t="str">
        <f>GERAL!A86</f>
        <v>35a</v>
      </c>
      <c r="C37" s="28">
        <v>2000</v>
      </c>
      <c r="D37" s="28"/>
      <c r="E37" s="40">
        <v>2000</v>
      </c>
    </row>
    <row r="38" spans="1:7" ht="15.75" thickBot="1" x14ac:dyDescent="0.3">
      <c r="A38" s="69"/>
      <c r="B38" s="41" t="s">
        <v>29</v>
      </c>
      <c r="C38" s="42">
        <f>SUM(C3:C37)</f>
        <v>21100</v>
      </c>
      <c r="D38" s="42">
        <f>SUM(D3:D37)</f>
        <v>19720</v>
      </c>
      <c r="E38" s="43">
        <f>SUM(E3:E37)</f>
        <v>21000</v>
      </c>
      <c r="F38" s="1">
        <f>SUM(C38:E38)</f>
        <v>61820</v>
      </c>
      <c r="G38">
        <f>F38/380</f>
        <v>162.68421052631578</v>
      </c>
    </row>
    <row r="39" spans="1:7" ht="15" customHeight="1" x14ac:dyDescent="0.25">
      <c r="A39" s="67" t="s">
        <v>31</v>
      </c>
      <c r="B39" s="35" t="str">
        <f>GERAL!A87</f>
        <v>1b</v>
      </c>
      <c r="C39" s="35">
        <f>GERAL!C87</f>
        <v>1140</v>
      </c>
      <c r="D39" s="35"/>
      <c r="E39" s="36"/>
    </row>
    <row r="40" spans="1:7" x14ac:dyDescent="0.25">
      <c r="A40" s="68"/>
      <c r="B40" s="29" t="str">
        <f>GERAL!A88</f>
        <v>2b</v>
      </c>
      <c r="C40" s="29"/>
      <c r="D40" s="29">
        <f>GERAL!C88</f>
        <v>1200</v>
      </c>
      <c r="E40" s="38"/>
    </row>
    <row r="41" spans="1:7" x14ac:dyDescent="0.25">
      <c r="A41" s="68"/>
      <c r="B41" s="28" t="str">
        <f>GERAL!A89</f>
        <v>3b</v>
      </c>
      <c r="C41" s="28"/>
      <c r="D41" s="28"/>
      <c r="E41" s="40">
        <f>GERAL!C89</f>
        <v>1800</v>
      </c>
    </row>
    <row r="42" spans="1:7" x14ac:dyDescent="0.25">
      <c r="A42" s="68"/>
      <c r="B42" s="29" t="str">
        <f>GERAL!A90</f>
        <v>4b</v>
      </c>
      <c r="C42" s="29">
        <f>GERAL!C90</f>
        <v>2100</v>
      </c>
      <c r="D42" s="29"/>
      <c r="E42" s="38"/>
    </row>
    <row r="43" spans="1:7" x14ac:dyDescent="0.25">
      <c r="A43" s="68"/>
      <c r="B43" s="28" t="str">
        <f>GERAL!A91</f>
        <v>5b</v>
      </c>
      <c r="C43" s="28">
        <f>GERAL!C91</f>
        <v>1300</v>
      </c>
      <c r="D43" s="28"/>
      <c r="E43" s="40"/>
    </row>
    <row r="44" spans="1:7" x14ac:dyDescent="0.25">
      <c r="A44" s="68"/>
      <c r="B44" s="29" t="str">
        <f>GERAL!A92</f>
        <v>6b</v>
      </c>
      <c r="C44" s="29"/>
      <c r="D44" s="29"/>
      <c r="E44" s="38">
        <f>GERAL!C92</f>
        <v>1800</v>
      </c>
    </row>
    <row r="45" spans="1:7" x14ac:dyDescent="0.25">
      <c r="A45" s="68"/>
      <c r="B45" s="28" t="str">
        <f>GERAL!A93</f>
        <v>7b</v>
      </c>
      <c r="C45" s="28"/>
      <c r="D45" s="28">
        <f>GERAL!C93</f>
        <v>1080</v>
      </c>
      <c r="E45" s="40"/>
    </row>
    <row r="46" spans="1:7" x14ac:dyDescent="0.25">
      <c r="A46" s="68"/>
      <c r="B46" s="29" t="str">
        <f>GERAL!A94</f>
        <v>8b</v>
      </c>
      <c r="C46" s="29"/>
      <c r="D46" s="29">
        <f>GERAL!C94</f>
        <v>1100</v>
      </c>
      <c r="E46" s="38"/>
    </row>
    <row r="47" spans="1:7" x14ac:dyDescent="0.25">
      <c r="A47" s="68"/>
      <c r="B47" s="28" t="str">
        <f>GERAL!A95</f>
        <v>9b</v>
      </c>
      <c r="C47" s="28"/>
      <c r="D47" s="28"/>
      <c r="E47" s="40">
        <f>GERAL!C95</f>
        <v>800</v>
      </c>
    </row>
    <row r="48" spans="1:7" x14ac:dyDescent="0.25">
      <c r="A48" s="68"/>
      <c r="B48" s="29" t="str">
        <f>GERAL!A96</f>
        <v>10b</v>
      </c>
      <c r="C48" s="29"/>
      <c r="D48" s="29">
        <f>GERAL!C96</f>
        <v>600</v>
      </c>
      <c r="E48" s="38"/>
    </row>
    <row r="49" spans="1:5" x14ac:dyDescent="0.25">
      <c r="A49" s="68"/>
      <c r="B49" s="28" t="str">
        <f>GERAL!A97</f>
        <v>11b</v>
      </c>
      <c r="C49" s="28">
        <f>GERAL!C97</f>
        <v>800</v>
      </c>
      <c r="D49" s="28"/>
      <c r="E49" s="40"/>
    </row>
    <row r="50" spans="1:5" x14ac:dyDescent="0.25">
      <c r="A50" s="68"/>
      <c r="B50" s="29" t="str">
        <f>GERAL!A98</f>
        <v>12b</v>
      </c>
      <c r="C50" s="29">
        <f>GERAL!C98/2</f>
        <v>600</v>
      </c>
      <c r="D50" s="29"/>
      <c r="E50" s="38">
        <f>GERAL!C98/2</f>
        <v>600</v>
      </c>
    </row>
    <row r="51" spans="1:5" x14ac:dyDescent="0.25">
      <c r="A51" s="68"/>
      <c r="B51" s="28" t="str">
        <f>GERAL!A99</f>
        <v>13b</v>
      </c>
      <c r="C51" s="28"/>
      <c r="D51" s="28">
        <f>GERAL!C99</f>
        <v>2400</v>
      </c>
      <c r="E51" s="40"/>
    </row>
    <row r="52" spans="1:5" x14ac:dyDescent="0.25">
      <c r="A52" s="68"/>
      <c r="B52" s="29" t="str">
        <f>GERAL!A100</f>
        <v>14b</v>
      </c>
      <c r="C52" s="29"/>
      <c r="D52" s="29"/>
      <c r="E52" s="38">
        <f>GERAL!C100</f>
        <v>1000</v>
      </c>
    </row>
    <row r="53" spans="1:5" x14ac:dyDescent="0.25">
      <c r="A53" s="68"/>
      <c r="B53" s="28" t="str">
        <f>GERAL!A101</f>
        <v>15b</v>
      </c>
      <c r="C53" s="28">
        <f>GERAL!C101/2</f>
        <v>1000</v>
      </c>
      <c r="D53" s="28">
        <f>GERAL!C101/2</f>
        <v>1000</v>
      </c>
      <c r="E53" s="40"/>
    </row>
    <row r="54" spans="1:5" x14ac:dyDescent="0.25">
      <c r="A54" s="68"/>
      <c r="B54" s="29" t="str">
        <f>GERAL!A102</f>
        <v>16b</v>
      </c>
      <c r="C54" s="29"/>
      <c r="D54" s="29"/>
      <c r="E54" s="38">
        <f>GERAL!C102</f>
        <v>1400</v>
      </c>
    </row>
    <row r="55" spans="1:5" x14ac:dyDescent="0.25">
      <c r="A55" s="68"/>
      <c r="B55" s="28" t="str">
        <f>GERAL!A103</f>
        <v>17b</v>
      </c>
      <c r="C55" s="28">
        <f>GERAL!C103</f>
        <v>1300</v>
      </c>
      <c r="D55" s="28"/>
      <c r="E55" s="40"/>
    </row>
    <row r="56" spans="1:5" x14ac:dyDescent="0.25">
      <c r="A56" s="68"/>
      <c r="B56" s="29" t="str">
        <f>GERAL!A104</f>
        <v>18b</v>
      </c>
      <c r="C56" s="29"/>
      <c r="D56" s="29">
        <f>GERAL!C104</f>
        <v>1400</v>
      </c>
      <c r="E56" s="38"/>
    </row>
    <row r="57" spans="1:5" x14ac:dyDescent="0.25">
      <c r="A57" s="68"/>
      <c r="B57" s="28" t="str">
        <f>GERAL!A105</f>
        <v>19b</v>
      </c>
      <c r="C57" s="28"/>
      <c r="D57" s="28"/>
      <c r="E57" s="40">
        <f>GERAL!C105</f>
        <v>1200</v>
      </c>
    </row>
    <row r="58" spans="1:5" x14ac:dyDescent="0.25">
      <c r="A58" s="68"/>
      <c r="B58" s="29" t="str">
        <f>GERAL!A106</f>
        <v>20b</v>
      </c>
      <c r="C58" s="29">
        <f>GERAL!C106</f>
        <v>1600</v>
      </c>
      <c r="D58" s="29"/>
      <c r="E58" s="38"/>
    </row>
    <row r="59" spans="1:5" x14ac:dyDescent="0.25">
      <c r="A59" s="68"/>
      <c r="B59" s="28" t="str">
        <f>GERAL!A107</f>
        <v>21b</v>
      </c>
      <c r="C59" s="28"/>
      <c r="D59" s="28">
        <f>GERAL!C107/2</f>
        <v>1000</v>
      </c>
      <c r="E59" s="40">
        <f>GERAL!C107/2</f>
        <v>1000</v>
      </c>
    </row>
    <row r="60" spans="1:5" x14ac:dyDescent="0.25">
      <c r="A60" s="68"/>
      <c r="B60" s="29" t="str">
        <f>GERAL!A108</f>
        <v>22b</v>
      </c>
      <c r="C60" s="29">
        <f>GERAL!C108/2</f>
        <v>1000</v>
      </c>
      <c r="D60" s="29"/>
      <c r="E60" s="38">
        <f>GERAL!C108/2</f>
        <v>1000</v>
      </c>
    </row>
    <row r="61" spans="1:5" x14ac:dyDescent="0.25">
      <c r="A61" s="68"/>
      <c r="B61" s="28" t="str">
        <f>GERAL!A109</f>
        <v>23b</v>
      </c>
      <c r="C61" s="28">
        <f>GERAL!C109/2</f>
        <v>1000</v>
      </c>
      <c r="D61" s="28">
        <f>GERAL!C109/2</f>
        <v>1000</v>
      </c>
      <c r="E61" s="40"/>
    </row>
    <row r="62" spans="1:5" x14ac:dyDescent="0.25">
      <c r="A62" s="68"/>
      <c r="B62" s="29" t="str">
        <f>GERAL!A110</f>
        <v>24b</v>
      </c>
      <c r="C62" s="29"/>
      <c r="D62" s="29">
        <f>GERAL!C110/2</f>
        <v>1000</v>
      </c>
      <c r="E62" s="38">
        <f>GERAL!C110/2</f>
        <v>1000</v>
      </c>
    </row>
    <row r="63" spans="1:5" x14ac:dyDescent="0.25">
      <c r="A63" s="68"/>
      <c r="B63" s="28" t="str">
        <f>GERAL!A111</f>
        <v>25b</v>
      </c>
      <c r="C63" s="28">
        <f>GERAL!C111/2</f>
        <v>1500</v>
      </c>
      <c r="D63" s="28"/>
      <c r="E63" s="40">
        <f>GERAL!C111/2</f>
        <v>1500</v>
      </c>
    </row>
    <row r="64" spans="1:5" x14ac:dyDescent="0.25">
      <c r="A64" s="68"/>
      <c r="B64" s="29" t="str">
        <f>GERAL!A112</f>
        <v>26b</v>
      </c>
      <c r="C64" s="29">
        <f>GERAL!C112/2</f>
        <v>2000</v>
      </c>
      <c r="D64" s="29">
        <f>GERAL!C112/2</f>
        <v>2000</v>
      </c>
      <c r="E64" s="38"/>
    </row>
    <row r="65" spans="1:7" x14ac:dyDescent="0.25">
      <c r="A65" s="68"/>
      <c r="B65" s="28" t="str">
        <f>GERAL!A113</f>
        <v>27b</v>
      </c>
      <c r="C65" s="28"/>
      <c r="D65" s="28">
        <f>GERAL!C113/2</f>
        <v>1500</v>
      </c>
      <c r="E65" s="40">
        <f>GERAL!C113/2</f>
        <v>1500</v>
      </c>
    </row>
    <row r="66" spans="1:7" x14ac:dyDescent="0.25">
      <c r="A66" s="68"/>
      <c r="B66" s="29" t="str">
        <f>GERAL!A114</f>
        <v>28b</v>
      </c>
      <c r="C66" s="29">
        <f>GERAL!C114/2</f>
        <v>1000</v>
      </c>
      <c r="D66" s="29"/>
      <c r="E66" s="38">
        <f>GERAL!C114/2</f>
        <v>1000</v>
      </c>
    </row>
    <row r="67" spans="1:7" x14ac:dyDescent="0.25">
      <c r="A67" s="68"/>
      <c r="B67" s="28" t="str">
        <f>GERAL!A115</f>
        <v>29b</v>
      </c>
      <c r="C67" s="28">
        <f>GERAL!C115/2</f>
        <v>1000</v>
      </c>
      <c r="D67" s="28">
        <f>GERAL!C115/2</f>
        <v>1000</v>
      </c>
      <c r="E67" s="40"/>
    </row>
    <row r="68" spans="1:7" x14ac:dyDescent="0.25">
      <c r="A68" s="68"/>
      <c r="B68" s="29" t="str">
        <f>GERAL!A116</f>
        <v>30b</v>
      </c>
      <c r="C68" s="29"/>
      <c r="D68" s="29">
        <f>GERAL!C116/2</f>
        <v>1000</v>
      </c>
      <c r="E68" s="38">
        <f>GERAL!C116/2</f>
        <v>1000</v>
      </c>
    </row>
    <row r="69" spans="1:7" x14ac:dyDescent="0.25">
      <c r="A69" s="68"/>
      <c r="B69" s="28" t="str">
        <f>GERAL!A117</f>
        <v>31b</v>
      </c>
      <c r="C69" s="28">
        <f>GERAL!C117/2</f>
        <v>1000</v>
      </c>
      <c r="D69" s="28"/>
      <c r="E69" s="40">
        <f>GERAL!C117/2</f>
        <v>1000</v>
      </c>
    </row>
    <row r="70" spans="1:7" x14ac:dyDescent="0.25">
      <c r="A70" s="68"/>
      <c r="B70" s="29" t="str">
        <f>GERAL!A118</f>
        <v>32b</v>
      </c>
      <c r="C70" s="29">
        <f>GERAL!C118/2</f>
        <v>1500</v>
      </c>
      <c r="D70" s="29">
        <f>GERAL!C118/2</f>
        <v>1500</v>
      </c>
      <c r="E70" s="38"/>
    </row>
    <row r="71" spans="1:7" x14ac:dyDescent="0.25">
      <c r="A71" s="68"/>
      <c r="B71" s="28" t="str">
        <f>GERAL!A119</f>
        <v>33b</v>
      </c>
      <c r="C71" s="28"/>
      <c r="D71" s="28">
        <f>GERAL!C119/2</f>
        <v>2000</v>
      </c>
      <c r="E71" s="40">
        <f>GERAL!C119/2</f>
        <v>2000</v>
      </c>
    </row>
    <row r="72" spans="1:7" x14ac:dyDescent="0.25">
      <c r="A72" s="68"/>
      <c r="B72" s="29" t="str">
        <f>GERAL!A120</f>
        <v>34b</v>
      </c>
      <c r="C72" s="29">
        <f>GERAL!C120/2</f>
        <v>2000</v>
      </c>
      <c r="D72" s="29"/>
      <c r="E72" s="38">
        <f>GERAL!C120/2</f>
        <v>2000</v>
      </c>
    </row>
    <row r="73" spans="1:7" x14ac:dyDescent="0.25">
      <c r="A73" s="68"/>
      <c r="B73" s="28" t="str">
        <f>GERAL!A121</f>
        <v>35b</v>
      </c>
      <c r="C73" s="28">
        <f>GERAL!C121/2</f>
        <v>1500</v>
      </c>
      <c r="D73" s="28">
        <f>GERAL!C121/2</f>
        <v>1500</v>
      </c>
      <c r="E73" s="40"/>
    </row>
    <row r="74" spans="1:7" x14ac:dyDescent="0.25">
      <c r="A74" s="68"/>
      <c r="B74" s="29" t="str">
        <f>GERAL!A122</f>
        <v>36b</v>
      </c>
      <c r="C74" s="29"/>
      <c r="D74" s="29">
        <f>GERAL!C122/2</f>
        <v>2750</v>
      </c>
      <c r="E74" s="38">
        <f>GERAL!C122/2</f>
        <v>2750</v>
      </c>
    </row>
    <row r="75" spans="1:7" x14ac:dyDescent="0.25">
      <c r="A75" s="68"/>
      <c r="B75" s="28" t="str">
        <f>GERAL!A123</f>
        <v>37b</v>
      </c>
      <c r="C75" s="28">
        <f>GERAL!C123</f>
        <v>1580</v>
      </c>
      <c r="D75" s="28"/>
      <c r="E75" s="40"/>
    </row>
    <row r="76" spans="1:7" ht="15.75" thickBot="1" x14ac:dyDescent="0.3">
      <c r="A76" s="68"/>
      <c r="B76" s="29" t="str">
        <f>GERAL!A124</f>
        <v>38b</v>
      </c>
      <c r="C76" s="29">
        <f>GERAL!C124</f>
        <v>1400</v>
      </c>
      <c r="D76" s="29"/>
      <c r="E76" s="38"/>
    </row>
    <row r="77" spans="1:7" ht="15.75" thickBot="1" x14ac:dyDescent="0.3">
      <c r="A77" s="69"/>
      <c r="B77" s="44" t="s">
        <v>29</v>
      </c>
      <c r="C77" s="42">
        <f>SUM(C39:C76)</f>
        <v>26320</v>
      </c>
      <c r="D77" s="42">
        <f>SUM(D39:D76)</f>
        <v>25030</v>
      </c>
      <c r="E77" s="43">
        <f>SUM(E39:E76)</f>
        <v>24350</v>
      </c>
      <c r="F77" s="1">
        <f>SUM(C77:E77)</f>
        <v>75700</v>
      </c>
      <c r="G77">
        <f>F77/380</f>
        <v>199.21052631578948</v>
      </c>
    </row>
    <row r="78" spans="1:7" x14ac:dyDescent="0.25">
      <c r="A78" s="67" t="s">
        <v>271</v>
      </c>
      <c r="B78" s="37" t="str">
        <f>GERAL!A125</f>
        <v>1c</v>
      </c>
      <c r="C78" s="29">
        <v>1200</v>
      </c>
      <c r="D78" s="29"/>
      <c r="E78" s="38"/>
    </row>
    <row r="79" spans="1:7" x14ac:dyDescent="0.25">
      <c r="A79" s="68"/>
      <c r="B79" s="39" t="str">
        <f>GERAL!A126</f>
        <v>2c</v>
      </c>
      <c r="C79" s="28"/>
      <c r="D79" s="28">
        <f>GERAL!C126</f>
        <v>960</v>
      </c>
      <c r="E79" s="40"/>
    </row>
    <row r="80" spans="1:7" x14ac:dyDescent="0.25">
      <c r="A80" s="68"/>
      <c r="B80" s="37" t="str">
        <f>GERAL!A127</f>
        <v>3c</v>
      </c>
      <c r="C80" s="29">
        <f>GERAL!C127</f>
        <v>1100</v>
      </c>
      <c r="D80" s="29"/>
      <c r="E80" s="38"/>
    </row>
    <row r="81" spans="1:7" x14ac:dyDescent="0.25">
      <c r="A81" s="68"/>
      <c r="B81" s="39" t="str">
        <f>GERAL!A128</f>
        <v>4c</v>
      </c>
      <c r="C81" s="28"/>
      <c r="D81" s="28"/>
      <c r="E81" s="40">
        <v>1100</v>
      </c>
    </row>
    <row r="82" spans="1:7" x14ac:dyDescent="0.25">
      <c r="A82" s="68"/>
      <c r="B82" s="37" t="str">
        <f>GERAL!A129</f>
        <v>5c</v>
      </c>
      <c r="C82" s="29">
        <v>1100</v>
      </c>
      <c r="D82" s="29"/>
      <c r="E82" s="38"/>
    </row>
    <row r="83" spans="1:7" x14ac:dyDescent="0.25">
      <c r="A83" s="68"/>
      <c r="B83" s="39" t="str">
        <f>GERAL!A130</f>
        <v>6c</v>
      </c>
      <c r="C83" s="28"/>
      <c r="D83" s="28"/>
      <c r="E83" s="40">
        <v>1100</v>
      </c>
    </row>
    <row r="84" spans="1:7" x14ac:dyDescent="0.25">
      <c r="A84" s="68"/>
      <c r="B84" s="37" t="str">
        <f>GERAL!A131</f>
        <v>7c</v>
      </c>
      <c r="C84" s="29">
        <v>1200</v>
      </c>
      <c r="D84" s="29"/>
      <c r="E84" s="38"/>
    </row>
    <row r="85" spans="1:7" x14ac:dyDescent="0.25">
      <c r="A85" s="68"/>
      <c r="B85" s="39" t="str">
        <f>GERAL!A132</f>
        <v>8c</v>
      </c>
      <c r="C85" s="28">
        <v>1200</v>
      </c>
      <c r="D85" s="28"/>
      <c r="E85" s="40"/>
    </row>
    <row r="86" spans="1:7" x14ac:dyDescent="0.25">
      <c r="A86" s="68"/>
      <c r="B86" s="37" t="str">
        <f>GERAL!A133</f>
        <v>9c</v>
      </c>
      <c r="C86" s="29"/>
      <c r="D86" s="29"/>
      <c r="E86" s="38">
        <v>700</v>
      </c>
    </row>
    <row r="87" spans="1:7" x14ac:dyDescent="0.25">
      <c r="A87" s="68"/>
      <c r="B87" s="39" t="str">
        <f>GERAL!A134</f>
        <v>10c</v>
      </c>
      <c r="C87" s="28"/>
      <c r="D87" s="28">
        <v>1000</v>
      </c>
      <c r="E87" s="40">
        <v>1000</v>
      </c>
    </row>
    <row r="88" spans="1:7" x14ac:dyDescent="0.25">
      <c r="A88" s="68"/>
      <c r="B88" s="37" t="str">
        <f>GERAL!A135</f>
        <v>11c</v>
      </c>
      <c r="C88" s="29"/>
      <c r="D88" s="29">
        <v>1000</v>
      </c>
      <c r="E88" s="38">
        <v>1000</v>
      </c>
    </row>
    <row r="89" spans="1:7" x14ac:dyDescent="0.25">
      <c r="A89" s="68"/>
      <c r="B89" s="39" t="str">
        <f>GERAL!A136</f>
        <v>12c</v>
      </c>
      <c r="C89" s="28">
        <v>1000</v>
      </c>
      <c r="D89" s="28">
        <v>1000</v>
      </c>
      <c r="E89" s="40"/>
    </row>
    <row r="90" spans="1:7" x14ac:dyDescent="0.25">
      <c r="A90" s="68"/>
      <c r="B90" s="37" t="str">
        <f>GERAL!A137</f>
        <v>13c</v>
      </c>
      <c r="C90" s="29">
        <v>1000</v>
      </c>
      <c r="D90" s="29">
        <v>1000</v>
      </c>
      <c r="E90" s="38"/>
    </row>
    <row r="91" spans="1:7" x14ac:dyDescent="0.25">
      <c r="A91" s="68"/>
      <c r="B91" s="39" t="str">
        <f>GERAL!A138</f>
        <v>14c</v>
      </c>
      <c r="C91" s="28"/>
      <c r="D91" s="28">
        <v>1000</v>
      </c>
      <c r="E91" s="40">
        <v>1000</v>
      </c>
    </row>
    <row r="92" spans="1:7" x14ac:dyDescent="0.25">
      <c r="A92" s="68"/>
      <c r="B92" s="37" t="str">
        <f>GERAL!A139</f>
        <v>15c</v>
      </c>
      <c r="C92" s="29"/>
      <c r="D92" s="29">
        <v>1000</v>
      </c>
      <c r="E92" s="38">
        <v>1000</v>
      </c>
    </row>
    <row r="93" spans="1:7" ht="15.75" thickBot="1" x14ac:dyDescent="0.3">
      <c r="A93" s="68"/>
      <c r="B93" s="39" t="str">
        <f>GERAL!A140</f>
        <v>16c</v>
      </c>
      <c r="C93" s="28"/>
      <c r="D93" s="28">
        <f>GERAL!C140/2</f>
        <v>1000</v>
      </c>
      <c r="E93" s="40">
        <f>GERAL!C140/2</f>
        <v>1000</v>
      </c>
    </row>
    <row r="94" spans="1:7" ht="15.75" thickBot="1" x14ac:dyDescent="0.3">
      <c r="A94" s="68"/>
      <c r="B94" s="44" t="s">
        <v>29</v>
      </c>
      <c r="C94" s="42">
        <f>SUM(C78:C93)</f>
        <v>7800</v>
      </c>
      <c r="D94" s="42">
        <f>SUM(D78:D93)</f>
        <v>7960</v>
      </c>
      <c r="E94" s="43">
        <f>SUM(E78:E93)</f>
        <v>7900</v>
      </c>
      <c r="F94" s="1">
        <f>SUM(C94:E94)</f>
        <v>23660</v>
      </c>
      <c r="G94">
        <f>F94/380</f>
        <v>62.263157894736842</v>
      </c>
    </row>
    <row r="95" spans="1:7" x14ac:dyDescent="0.25">
      <c r="A95" s="67" t="s">
        <v>272</v>
      </c>
      <c r="B95" s="37" t="str">
        <f>GERAL!A141</f>
        <v>1d</v>
      </c>
      <c r="C95" s="29"/>
      <c r="D95" s="29"/>
      <c r="E95" s="38">
        <v>720</v>
      </c>
    </row>
    <row r="96" spans="1:7" x14ac:dyDescent="0.25">
      <c r="A96" s="68"/>
      <c r="B96" s="39" t="str">
        <f>GERAL!A142</f>
        <v>2d</v>
      </c>
      <c r="C96" s="28"/>
      <c r="D96" s="28">
        <v>1280</v>
      </c>
      <c r="E96" s="40"/>
    </row>
    <row r="97" spans="1:7" x14ac:dyDescent="0.25">
      <c r="A97" s="68"/>
      <c r="B97" s="37" t="str">
        <f>GERAL!A143</f>
        <v>3d</v>
      </c>
      <c r="C97" s="29">
        <v>960</v>
      </c>
      <c r="D97" s="29"/>
      <c r="E97" s="38"/>
    </row>
    <row r="98" spans="1:7" x14ac:dyDescent="0.25">
      <c r="A98" s="68"/>
      <c r="B98" s="39" t="str">
        <f>GERAL!A144</f>
        <v>4d</v>
      </c>
      <c r="C98" s="28">
        <v>2100</v>
      </c>
      <c r="D98" s="28"/>
      <c r="E98" s="40"/>
    </row>
    <row r="99" spans="1:7" x14ac:dyDescent="0.25">
      <c r="A99" s="68"/>
      <c r="B99" s="37" t="str">
        <f>GERAL!A145</f>
        <v>5d</v>
      </c>
      <c r="C99" s="29"/>
      <c r="D99" s="29"/>
      <c r="E99" s="38">
        <v>900</v>
      </c>
    </row>
    <row r="100" spans="1:7" x14ac:dyDescent="0.25">
      <c r="A100" s="68"/>
      <c r="B100" s="39" t="str">
        <f>GERAL!A146</f>
        <v>6d</v>
      </c>
      <c r="C100" s="28"/>
      <c r="D100" s="28">
        <v>1100</v>
      </c>
      <c r="E100" s="40"/>
    </row>
    <row r="101" spans="1:7" x14ac:dyDescent="0.25">
      <c r="A101" s="68"/>
      <c r="B101" s="37" t="str">
        <f>GERAL!A147</f>
        <v>7d</v>
      </c>
      <c r="C101" s="29"/>
      <c r="D101" s="29"/>
      <c r="E101" s="38">
        <v>1900</v>
      </c>
    </row>
    <row r="102" spans="1:7" x14ac:dyDescent="0.25">
      <c r="A102" s="68"/>
      <c r="B102" s="39" t="str">
        <f>GERAL!A148</f>
        <v>8d</v>
      </c>
      <c r="C102" s="28">
        <v>600</v>
      </c>
      <c r="D102" s="28"/>
      <c r="E102" s="40"/>
    </row>
    <row r="103" spans="1:7" x14ac:dyDescent="0.25">
      <c r="A103" s="68"/>
      <c r="B103" s="37" t="str">
        <f>GERAL!A149</f>
        <v>9d</v>
      </c>
      <c r="C103" s="29">
        <v>1000</v>
      </c>
      <c r="D103" s="29">
        <f>GERAL!C149/2</f>
        <v>1000</v>
      </c>
      <c r="E103" s="38"/>
    </row>
    <row r="104" spans="1:7" x14ac:dyDescent="0.25">
      <c r="A104" s="68"/>
      <c r="B104" s="39" t="str">
        <f>GERAL!A150</f>
        <v>10d</v>
      </c>
      <c r="C104" s="28"/>
      <c r="D104" s="28">
        <v>1000</v>
      </c>
      <c r="E104" s="40">
        <f>GERAL!C150/2</f>
        <v>1000</v>
      </c>
    </row>
    <row r="105" spans="1:7" x14ac:dyDescent="0.25">
      <c r="A105" s="68"/>
      <c r="B105" s="37" t="str">
        <f>GERAL!A151</f>
        <v>11d</v>
      </c>
      <c r="C105" s="29">
        <f>GERAL!C151/2</f>
        <v>1000</v>
      </c>
      <c r="D105" s="29"/>
      <c r="E105" s="38">
        <v>1000</v>
      </c>
    </row>
    <row r="106" spans="1:7" x14ac:dyDescent="0.25">
      <c r="A106" s="68"/>
      <c r="B106" s="39" t="str">
        <f>GERAL!A152</f>
        <v>12d</v>
      </c>
      <c r="C106" s="28">
        <v>1000</v>
      </c>
      <c r="D106" s="28">
        <f>GERAL!C152/2</f>
        <v>1000</v>
      </c>
      <c r="E106" s="40"/>
    </row>
    <row r="107" spans="1:7" x14ac:dyDescent="0.25">
      <c r="A107" s="68"/>
      <c r="B107" s="37" t="str">
        <f>GERAL!A153</f>
        <v>13d</v>
      </c>
      <c r="C107" s="29"/>
      <c r="D107" s="29">
        <v>1000</v>
      </c>
      <c r="E107" s="38">
        <f>GERAL!C153/2</f>
        <v>1000</v>
      </c>
    </row>
    <row r="108" spans="1:7" x14ac:dyDescent="0.25">
      <c r="A108" s="68"/>
      <c r="B108" s="39" t="str">
        <f>GERAL!A154</f>
        <v>14d</v>
      </c>
      <c r="C108" s="28">
        <v>1000</v>
      </c>
      <c r="D108" s="28"/>
      <c r="E108" s="40">
        <v>1000</v>
      </c>
    </row>
    <row r="109" spans="1:7" x14ac:dyDescent="0.25">
      <c r="A109" s="68"/>
      <c r="B109" s="37" t="str">
        <f>GERAL!A155</f>
        <v>15d</v>
      </c>
      <c r="C109" s="29">
        <v>1000</v>
      </c>
      <c r="D109" s="29">
        <v>1000</v>
      </c>
      <c r="E109" s="38"/>
    </row>
    <row r="110" spans="1:7" ht="15.75" thickBot="1" x14ac:dyDescent="0.3">
      <c r="A110" s="68"/>
      <c r="B110" s="39" t="str">
        <f>GERAL!A156</f>
        <v>16d</v>
      </c>
      <c r="C110" s="28"/>
      <c r="D110" s="28">
        <v>1000</v>
      </c>
      <c r="E110" s="40">
        <v>1000</v>
      </c>
    </row>
    <row r="111" spans="1:7" ht="15.75" thickBot="1" x14ac:dyDescent="0.3">
      <c r="A111" s="69"/>
      <c r="B111" s="41" t="s">
        <v>29</v>
      </c>
      <c r="C111" s="42">
        <f>SUM(C95:C110)</f>
        <v>8660</v>
      </c>
      <c r="D111" s="42">
        <f>SUM(D95:D110)</f>
        <v>8380</v>
      </c>
      <c r="E111" s="43">
        <f>SUM(E95:E110)</f>
        <v>8520</v>
      </c>
      <c r="F111" s="1">
        <f>SUM(C111:E111)</f>
        <v>25560</v>
      </c>
      <c r="G111">
        <f>F111/380</f>
        <v>67.263157894736835</v>
      </c>
    </row>
  </sheetData>
  <mergeCells count="4">
    <mergeCell ref="A95:A111"/>
    <mergeCell ref="A3:A38"/>
    <mergeCell ref="A39:A77"/>
    <mergeCell ref="A78:A9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6:M125"/>
  <sheetViews>
    <sheetView topLeftCell="A91" workbookViewId="0">
      <selection activeCell="L132" sqref="L132"/>
    </sheetView>
  </sheetViews>
  <sheetFormatPr defaultRowHeight="15" x14ac:dyDescent="0.25"/>
  <cols>
    <col min="1" max="1" width="7.85546875" bestFit="1" customWidth="1"/>
    <col min="2" max="3" width="7.85546875" customWidth="1"/>
    <col min="4" max="4" width="12" bestFit="1" customWidth="1"/>
  </cols>
  <sheetData>
    <row r="16" spans="13:13" x14ac:dyDescent="0.25">
      <c r="M16" s="30" t="s">
        <v>24</v>
      </c>
    </row>
    <row r="17" spans="1:13" x14ac:dyDescent="0.25">
      <c r="M17">
        <f>1/56</f>
        <v>1.7857142857142856E-2</v>
      </c>
    </row>
    <row r="20" spans="1:13" x14ac:dyDescent="0.25">
      <c r="A20" t="s">
        <v>16</v>
      </c>
      <c r="B20" t="s">
        <v>64</v>
      </c>
      <c r="C20" t="s">
        <v>65</v>
      </c>
      <c r="D20" s="30" t="s">
        <v>28</v>
      </c>
      <c r="E20" s="30" t="s">
        <v>25</v>
      </c>
      <c r="F20" s="30" t="s">
        <v>26</v>
      </c>
      <c r="G20" s="30" t="s">
        <v>27</v>
      </c>
    </row>
    <row r="21" spans="1:13" x14ac:dyDescent="0.25">
      <c r="A21" t="str">
        <f>GERAL!A52</f>
        <v>1a</v>
      </c>
      <c r="B21">
        <v>40</v>
      </c>
      <c r="C21" s="50">
        <f>GERAL!D52</f>
        <v>7.5590551181102361</v>
      </c>
      <c r="D21">
        <f>B21*C21</f>
        <v>302.36220472440942</v>
      </c>
      <c r="E21">
        <v>4</v>
      </c>
      <c r="F21">
        <f>GERAL!G52</f>
        <v>127</v>
      </c>
      <c r="G21">
        <f>(200*$M$17*D21)/(E21*F21)</f>
        <v>2.1257185371513598</v>
      </c>
      <c r="H21">
        <v>2.5</v>
      </c>
    </row>
    <row r="22" spans="1:13" x14ac:dyDescent="0.25">
      <c r="A22" t="str">
        <f>GERAL!A53</f>
        <v>2a</v>
      </c>
      <c r="B22">
        <v>40</v>
      </c>
      <c r="C22" s="50">
        <f>GERAL!D53</f>
        <v>8.8188976377952759</v>
      </c>
      <c r="D22">
        <f t="shared" ref="D22:D50" si="0">B22*C22</f>
        <v>352.75590551181102</v>
      </c>
      <c r="E22">
        <v>4</v>
      </c>
      <c r="F22">
        <f>GERAL!G53</f>
        <v>127</v>
      </c>
      <c r="G22">
        <f t="shared" ref="G22:G36" si="1">(200*$M$17*D22)/(E22*F22)</f>
        <v>2.4800049600099197</v>
      </c>
      <c r="H22">
        <v>2.5</v>
      </c>
    </row>
    <row r="23" spans="1:13" x14ac:dyDescent="0.25">
      <c r="A23" t="str">
        <f>GERAL!A54</f>
        <v>3a</v>
      </c>
      <c r="B23">
        <v>40</v>
      </c>
      <c r="C23" s="50">
        <f>GERAL!D54</f>
        <v>8.6614173228346463</v>
      </c>
      <c r="D23">
        <f t="shared" si="0"/>
        <v>346.45669291338584</v>
      </c>
      <c r="E23">
        <v>4</v>
      </c>
      <c r="F23">
        <f>GERAL!G54</f>
        <v>127</v>
      </c>
      <c r="G23">
        <f t="shared" si="1"/>
        <v>2.4357191571526</v>
      </c>
      <c r="H23">
        <v>2.5</v>
      </c>
    </row>
    <row r="24" spans="1:13" x14ac:dyDescent="0.25">
      <c r="A24" t="str">
        <f>GERAL!A55</f>
        <v>4a</v>
      </c>
      <c r="B24">
        <v>37</v>
      </c>
      <c r="C24" s="50">
        <f>GERAL!D55</f>
        <v>8.6614173228346463</v>
      </c>
      <c r="D24">
        <f t="shared" si="0"/>
        <v>320.4724409448819</v>
      </c>
      <c r="E24">
        <v>4</v>
      </c>
      <c r="F24">
        <f>GERAL!G55</f>
        <v>127</v>
      </c>
      <c r="G24">
        <f t="shared" si="1"/>
        <v>2.2530402203661546</v>
      </c>
      <c r="H24">
        <v>2.5</v>
      </c>
    </row>
    <row r="25" spans="1:13" x14ac:dyDescent="0.25">
      <c r="A25" t="str">
        <f>GERAL!A56</f>
        <v>5a</v>
      </c>
      <c r="B25">
        <v>34</v>
      </c>
      <c r="C25" s="50">
        <f>GERAL!D56</f>
        <v>8.6614173228346463</v>
      </c>
      <c r="D25">
        <f t="shared" si="0"/>
        <v>294.48818897637796</v>
      </c>
      <c r="E25">
        <v>4</v>
      </c>
      <c r="F25">
        <f>GERAL!G56</f>
        <v>127</v>
      </c>
      <c r="G25">
        <f t="shared" si="1"/>
        <v>2.0703612835797096</v>
      </c>
      <c r="H25">
        <v>2.5</v>
      </c>
    </row>
    <row r="26" spans="1:13" x14ac:dyDescent="0.25">
      <c r="A26" t="str">
        <f>GERAL!A57</f>
        <v>6a</v>
      </c>
      <c r="B26">
        <v>31</v>
      </c>
      <c r="C26" s="50">
        <f>GERAL!D57</f>
        <v>8.6614173228346463</v>
      </c>
      <c r="D26">
        <f t="shared" si="0"/>
        <v>268.50393700787401</v>
      </c>
      <c r="E26">
        <v>4</v>
      </c>
      <c r="F26">
        <f>GERAL!G57</f>
        <v>127</v>
      </c>
      <c r="G26">
        <f t="shared" si="1"/>
        <v>1.8876823467932649</v>
      </c>
      <c r="H26">
        <v>2.5</v>
      </c>
    </row>
    <row r="27" spans="1:13" x14ac:dyDescent="0.25">
      <c r="A27" t="str">
        <f>GERAL!A58</f>
        <v>7a</v>
      </c>
      <c r="B27">
        <v>28</v>
      </c>
      <c r="C27" s="50">
        <f>GERAL!D58</f>
        <v>8.6614173228346463</v>
      </c>
      <c r="D27">
        <f t="shared" si="0"/>
        <v>242.5196850393701</v>
      </c>
      <c r="E27">
        <v>4</v>
      </c>
      <c r="F27">
        <f>GERAL!G58</f>
        <v>127</v>
      </c>
      <c r="G27">
        <f t="shared" si="1"/>
        <v>1.7050034100068199</v>
      </c>
      <c r="H27">
        <v>2.5</v>
      </c>
    </row>
    <row r="28" spans="1:13" x14ac:dyDescent="0.25">
      <c r="A28" t="str">
        <f>GERAL!A59</f>
        <v>8a</v>
      </c>
      <c r="B28">
        <v>25</v>
      </c>
      <c r="C28" s="50">
        <f>GERAL!D59</f>
        <v>8.6614173228346463</v>
      </c>
      <c r="D28">
        <f t="shared" si="0"/>
        <v>216.53543307086616</v>
      </c>
      <c r="E28">
        <v>4</v>
      </c>
      <c r="F28">
        <f>GERAL!G59</f>
        <v>127</v>
      </c>
      <c r="G28">
        <f t="shared" si="1"/>
        <v>1.5223244732203751</v>
      </c>
      <c r="H28">
        <v>2.5</v>
      </c>
    </row>
    <row r="29" spans="1:13" x14ac:dyDescent="0.25">
      <c r="A29" t="str">
        <f>GERAL!A60</f>
        <v>9a</v>
      </c>
      <c r="B29">
        <v>19</v>
      </c>
      <c r="C29" s="50">
        <f>GERAL!D60</f>
        <v>8.6614173228346463</v>
      </c>
      <c r="D29">
        <f t="shared" si="0"/>
        <v>164.56692913385828</v>
      </c>
      <c r="E29">
        <v>4</v>
      </c>
      <c r="F29">
        <f>GERAL!G60</f>
        <v>127</v>
      </c>
      <c r="G29">
        <f t="shared" si="1"/>
        <v>1.1569665996474852</v>
      </c>
      <c r="H29">
        <v>2.5</v>
      </c>
    </row>
    <row r="30" spans="1:13" x14ac:dyDescent="0.25">
      <c r="A30" t="str">
        <f>GERAL!A61</f>
        <v>10a</v>
      </c>
      <c r="B30">
        <v>16</v>
      </c>
      <c r="C30" s="50">
        <f>GERAL!D61</f>
        <v>8.6614173228346463</v>
      </c>
      <c r="D30">
        <f t="shared" si="0"/>
        <v>138.58267716535434</v>
      </c>
      <c r="E30">
        <v>4</v>
      </c>
      <c r="F30">
        <f>GERAL!G61</f>
        <v>127</v>
      </c>
      <c r="G30">
        <f t="shared" si="1"/>
        <v>0.97428766286104007</v>
      </c>
      <c r="H30">
        <v>2.5</v>
      </c>
    </row>
    <row r="31" spans="1:13" x14ac:dyDescent="0.25">
      <c r="A31" t="str">
        <f>GERAL!A62</f>
        <v>11a</v>
      </c>
      <c r="B31">
        <v>18</v>
      </c>
      <c r="C31" s="50">
        <f>GERAL!D62</f>
        <v>8.6614173228346463</v>
      </c>
      <c r="D31">
        <f t="shared" si="0"/>
        <v>155.90551181102364</v>
      </c>
      <c r="E31">
        <v>4</v>
      </c>
      <c r="F31">
        <f>GERAL!G62</f>
        <v>127</v>
      </c>
      <c r="G31">
        <f t="shared" si="1"/>
        <v>1.0960736207186701</v>
      </c>
      <c r="H31">
        <v>2.5</v>
      </c>
    </row>
    <row r="32" spans="1:13" x14ac:dyDescent="0.25">
      <c r="A32" t="str">
        <f>GERAL!A63</f>
        <v>12a</v>
      </c>
      <c r="B32">
        <v>21</v>
      </c>
      <c r="C32" s="50">
        <f>GERAL!D63</f>
        <v>8.6614173228346463</v>
      </c>
      <c r="D32">
        <f t="shared" si="0"/>
        <v>181.88976377952758</v>
      </c>
      <c r="E32">
        <v>4</v>
      </c>
      <c r="F32">
        <f>GERAL!G63</f>
        <v>127</v>
      </c>
      <c r="G32">
        <f t="shared" si="1"/>
        <v>1.2787525575051153</v>
      </c>
      <c r="H32">
        <v>2.5</v>
      </c>
    </row>
    <row r="33" spans="1:8" x14ac:dyDescent="0.25">
      <c r="A33" t="str">
        <f>GERAL!A64</f>
        <v>13a</v>
      </c>
      <c r="B33">
        <v>24</v>
      </c>
      <c r="C33" s="50">
        <f>GERAL!D64</f>
        <v>8.6614173228346463</v>
      </c>
      <c r="D33">
        <f t="shared" si="0"/>
        <v>207.87401574803152</v>
      </c>
      <c r="E33">
        <v>4</v>
      </c>
      <c r="F33">
        <f>GERAL!G64</f>
        <v>127</v>
      </c>
      <c r="G33">
        <f t="shared" si="1"/>
        <v>1.4614314942915601</v>
      </c>
      <c r="H33">
        <v>2.5</v>
      </c>
    </row>
    <row r="34" spans="1:8" x14ac:dyDescent="0.25">
      <c r="A34" t="str">
        <f>GERAL!A65</f>
        <v>14a</v>
      </c>
      <c r="B34">
        <v>27</v>
      </c>
      <c r="C34" s="50">
        <f>GERAL!D65</f>
        <v>9.4488188976377945</v>
      </c>
      <c r="D34">
        <f t="shared" si="0"/>
        <v>255.11811023622045</v>
      </c>
      <c r="E34">
        <v>4</v>
      </c>
      <c r="F34">
        <f>GERAL!G65</f>
        <v>127</v>
      </c>
      <c r="G34">
        <f t="shared" si="1"/>
        <v>1.7935750157214598</v>
      </c>
      <c r="H34">
        <v>2.5</v>
      </c>
    </row>
    <row r="35" spans="1:8" x14ac:dyDescent="0.25">
      <c r="A35" t="str">
        <f>GERAL!A66</f>
        <v>15a</v>
      </c>
      <c r="B35">
        <v>27</v>
      </c>
      <c r="C35" s="50">
        <f>GERAL!D66</f>
        <v>9.4488188976377945</v>
      </c>
      <c r="D35">
        <f t="shared" si="0"/>
        <v>255.11811023622045</v>
      </c>
      <c r="E35">
        <v>4</v>
      </c>
      <c r="F35">
        <f>GERAL!G66</f>
        <v>127</v>
      </c>
      <c r="G35">
        <f t="shared" si="1"/>
        <v>1.7935750157214598</v>
      </c>
      <c r="H35">
        <v>2.5</v>
      </c>
    </row>
    <row r="36" spans="1:8" x14ac:dyDescent="0.25">
      <c r="A36" t="str">
        <f>GERAL!A67</f>
        <v>16a</v>
      </c>
      <c r="B36">
        <v>35</v>
      </c>
      <c r="C36" s="50">
        <f>GERAL!D67</f>
        <v>14.960629921259843</v>
      </c>
      <c r="D36">
        <f t="shared" si="0"/>
        <v>523.62204724409446</v>
      </c>
      <c r="E36">
        <v>4</v>
      </c>
      <c r="F36">
        <f>GERAL!G67</f>
        <v>127</v>
      </c>
      <c r="G36">
        <f t="shared" si="1"/>
        <v>3.6812573625147245</v>
      </c>
      <c r="H36">
        <v>4</v>
      </c>
    </row>
    <row r="37" spans="1:8" x14ac:dyDescent="0.25">
      <c r="A37" t="str">
        <f>GERAL!A68</f>
        <v>17a</v>
      </c>
      <c r="B37">
        <v>45</v>
      </c>
      <c r="C37" s="50">
        <f>GERAL!D68</f>
        <v>9.0909090909090917</v>
      </c>
      <c r="D37">
        <f t="shared" si="0"/>
        <v>409.09090909090912</v>
      </c>
      <c r="E37">
        <v>4</v>
      </c>
      <c r="F37">
        <f>GERAL!G68</f>
        <v>220</v>
      </c>
      <c r="G37">
        <f>(173.2*$M$17*D37)/(E37*F37)</f>
        <v>1.4377951593860685</v>
      </c>
      <c r="H37">
        <v>2.5</v>
      </c>
    </row>
    <row r="38" spans="1:8" x14ac:dyDescent="0.25">
      <c r="A38" t="str">
        <f>GERAL!A69</f>
        <v>18a</v>
      </c>
      <c r="B38">
        <v>41</v>
      </c>
      <c r="C38" s="50">
        <f>GERAL!D69</f>
        <v>9.0909090909090917</v>
      </c>
      <c r="D38">
        <f t="shared" si="0"/>
        <v>372.72727272727275</v>
      </c>
      <c r="E38">
        <v>4</v>
      </c>
      <c r="F38">
        <f>GERAL!G69</f>
        <v>220</v>
      </c>
      <c r="G38">
        <f t="shared" ref="G38:G50" si="2">(173.2*$M$17*D38)/(E38*F38)</f>
        <v>1.3099911452184181</v>
      </c>
      <c r="H38">
        <v>2.5</v>
      </c>
    </row>
    <row r="39" spans="1:8" x14ac:dyDescent="0.25">
      <c r="A39" t="str">
        <f>GERAL!A70</f>
        <v>19a</v>
      </c>
      <c r="B39">
        <v>38</v>
      </c>
      <c r="C39" s="50">
        <f>GERAL!D70</f>
        <v>9.0909090909090917</v>
      </c>
      <c r="D39">
        <f t="shared" si="0"/>
        <v>345.4545454545455</v>
      </c>
      <c r="E39">
        <v>4</v>
      </c>
      <c r="F39">
        <f>GERAL!G70</f>
        <v>220</v>
      </c>
      <c r="G39">
        <f t="shared" si="2"/>
        <v>1.2141381345926801</v>
      </c>
      <c r="H39">
        <v>2.5</v>
      </c>
    </row>
    <row r="40" spans="1:8" x14ac:dyDescent="0.25">
      <c r="A40" t="str">
        <f>GERAL!A71</f>
        <v>20a</v>
      </c>
      <c r="B40">
        <v>35</v>
      </c>
      <c r="C40" s="50">
        <f>GERAL!D71</f>
        <v>9.0909090909090917</v>
      </c>
      <c r="D40">
        <f t="shared" si="0"/>
        <v>318.18181818181819</v>
      </c>
      <c r="E40">
        <v>4</v>
      </c>
      <c r="F40">
        <f>GERAL!G71</f>
        <v>220</v>
      </c>
      <c r="G40">
        <f t="shared" si="2"/>
        <v>1.118285123966942</v>
      </c>
      <c r="H40">
        <v>2.5</v>
      </c>
    </row>
    <row r="41" spans="1:8" x14ac:dyDescent="0.25">
      <c r="A41" t="str">
        <f>GERAL!A72</f>
        <v>21a</v>
      </c>
      <c r="B41">
        <v>32</v>
      </c>
      <c r="C41" s="50">
        <f>GERAL!D72</f>
        <v>9.0909090909090917</v>
      </c>
      <c r="D41">
        <f t="shared" si="0"/>
        <v>290.90909090909093</v>
      </c>
      <c r="E41">
        <v>4</v>
      </c>
      <c r="F41">
        <f>GERAL!G72</f>
        <v>220</v>
      </c>
      <c r="G41">
        <f t="shared" si="2"/>
        <v>1.0224321133412042</v>
      </c>
      <c r="H41">
        <v>2.5</v>
      </c>
    </row>
    <row r="42" spans="1:8" x14ac:dyDescent="0.25">
      <c r="A42" t="str">
        <f>GERAL!A73</f>
        <v>22a</v>
      </c>
      <c r="B42">
        <v>29</v>
      </c>
      <c r="C42" s="50">
        <f>GERAL!D73</f>
        <v>9.0909090909090917</v>
      </c>
      <c r="D42">
        <f t="shared" si="0"/>
        <v>263.63636363636368</v>
      </c>
      <c r="E42">
        <v>4</v>
      </c>
      <c r="F42">
        <f>GERAL!G73</f>
        <v>220</v>
      </c>
      <c r="G42">
        <f t="shared" si="2"/>
        <v>0.9265791027154664</v>
      </c>
      <c r="H42">
        <v>2.5</v>
      </c>
    </row>
    <row r="43" spans="1:8" x14ac:dyDescent="0.25">
      <c r="A43" t="str">
        <f>GERAL!A74</f>
        <v>23a</v>
      </c>
      <c r="B43">
        <v>26</v>
      </c>
      <c r="C43" s="50">
        <f>GERAL!D74</f>
        <v>9.0909090909090917</v>
      </c>
      <c r="D43">
        <f t="shared" si="0"/>
        <v>236.36363636363637</v>
      </c>
      <c r="E43">
        <v>4</v>
      </c>
      <c r="F43">
        <f>GERAL!G74</f>
        <v>220</v>
      </c>
      <c r="G43">
        <f t="shared" si="2"/>
        <v>0.83072609208972847</v>
      </c>
      <c r="H43">
        <v>2.5</v>
      </c>
    </row>
    <row r="44" spans="1:8" x14ac:dyDescent="0.25">
      <c r="A44" t="str">
        <f>GERAL!A75</f>
        <v>24a</v>
      </c>
      <c r="B44">
        <v>23</v>
      </c>
      <c r="C44" s="50">
        <f>GERAL!D75</f>
        <v>9.0909090909090917</v>
      </c>
      <c r="D44">
        <f t="shared" si="0"/>
        <v>209.09090909090912</v>
      </c>
      <c r="E44">
        <v>4</v>
      </c>
      <c r="F44">
        <f>GERAL!G75</f>
        <v>220</v>
      </c>
      <c r="G44">
        <f t="shared" si="2"/>
        <v>0.73487308146399055</v>
      </c>
      <c r="H44">
        <v>2.5</v>
      </c>
    </row>
    <row r="45" spans="1:8" x14ac:dyDescent="0.25">
      <c r="A45" t="str">
        <f>GERAL!A76</f>
        <v>25a</v>
      </c>
      <c r="B45">
        <v>24</v>
      </c>
      <c r="C45" s="50">
        <f>GERAL!D76</f>
        <v>9.0909090909090917</v>
      </c>
      <c r="D45">
        <f t="shared" si="0"/>
        <v>218.18181818181819</v>
      </c>
      <c r="E45">
        <v>4</v>
      </c>
      <c r="F45">
        <f>GERAL!G76</f>
        <v>220</v>
      </c>
      <c r="G45">
        <f t="shared" si="2"/>
        <v>0.76682408500590316</v>
      </c>
      <c r="H45">
        <v>2.5</v>
      </c>
    </row>
    <row r="46" spans="1:8" x14ac:dyDescent="0.25">
      <c r="A46" t="str">
        <f>GERAL!A77</f>
        <v>26a</v>
      </c>
      <c r="B46">
        <v>27</v>
      </c>
      <c r="C46" s="50">
        <f>GERAL!D77</f>
        <v>9.0909090909090917</v>
      </c>
      <c r="D46">
        <f t="shared" si="0"/>
        <v>245.45454545454547</v>
      </c>
      <c r="E46">
        <v>4</v>
      </c>
      <c r="F46">
        <f>GERAL!G77</f>
        <v>220</v>
      </c>
      <c r="G46">
        <f t="shared" si="2"/>
        <v>0.86267709563164097</v>
      </c>
      <c r="H46">
        <v>2.5</v>
      </c>
    </row>
    <row r="47" spans="1:8" x14ac:dyDescent="0.25">
      <c r="A47" t="str">
        <f>GERAL!A78</f>
        <v>27a</v>
      </c>
      <c r="B47">
        <v>30</v>
      </c>
      <c r="C47" s="50">
        <f>GERAL!D78</f>
        <v>9.0909090909090917</v>
      </c>
      <c r="D47">
        <f t="shared" si="0"/>
        <v>272.72727272727275</v>
      </c>
      <c r="E47">
        <v>4</v>
      </c>
      <c r="F47">
        <f>GERAL!G78</f>
        <v>220</v>
      </c>
      <c r="G47">
        <f t="shared" si="2"/>
        <v>0.958530106257379</v>
      </c>
      <c r="H47">
        <v>2.5</v>
      </c>
    </row>
    <row r="48" spans="1:8" x14ac:dyDescent="0.25">
      <c r="A48" t="str">
        <f>GERAL!A79</f>
        <v>28a</v>
      </c>
      <c r="B48">
        <v>33</v>
      </c>
      <c r="C48" s="50">
        <f>GERAL!D79</f>
        <v>9.0909090909090917</v>
      </c>
      <c r="D48">
        <f t="shared" si="0"/>
        <v>300</v>
      </c>
      <c r="E48">
        <v>4</v>
      </c>
      <c r="F48">
        <f>GERAL!G79</f>
        <v>220</v>
      </c>
      <c r="G48">
        <f t="shared" si="2"/>
        <v>1.0543831168831168</v>
      </c>
      <c r="H48">
        <v>2.5</v>
      </c>
    </row>
    <row r="49" spans="1:8" x14ac:dyDescent="0.25">
      <c r="A49" t="str">
        <f>GERAL!A80</f>
        <v>29a</v>
      </c>
      <c r="B49">
        <v>33</v>
      </c>
      <c r="C49" s="50">
        <f>GERAL!D80</f>
        <v>9.0909090909090917</v>
      </c>
      <c r="D49">
        <f t="shared" si="0"/>
        <v>300</v>
      </c>
      <c r="E49">
        <v>4</v>
      </c>
      <c r="F49">
        <f>GERAL!G80</f>
        <v>220</v>
      </c>
      <c r="G49">
        <f t="shared" si="2"/>
        <v>1.0543831168831168</v>
      </c>
      <c r="H49">
        <v>2.5</v>
      </c>
    </row>
    <row r="50" spans="1:8" x14ac:dyDescent="0.25">
      <c r="A50" t="str">
        <f>GERAL!A81</f>
        <v>30a</v>
      </c>
      <c r="B50">
        <v>32</v>
      </c>
      <c r="C50" s="50">
        <f>GERAL!D81</f>
        <v>18.181818181818183</v>
      </c>
      <c r="D50">
        <f t="shared" si="0"/>
        <v>581.81818181818187</v>
      </c>
      <c r="E50">
        <v>4</v>
      </c>
      <c r="F50">
        <f>GERAL!G81</f>
        <v>220</v>
      </c>
      <c r="G50">
        <f t="shared" si="2"/>
        <v>2.0448642266824084</v>
      </c>
      <c r="H50">
        <v>2.5</v>
      </c>
    </row>
    <row r="51" spans="1:8" x14ac:dyDescent="0.25">
      <c r="A51" t="str">
        <f>GERAL!A82</f>
        <v>31a</v>
      </c>
      <c r="B51">
        <v>27</v>
      </c>
      <c r="C51" s="50">
        <f>GERAL!D82</f>
        <v>4.2519685039370083</v>
      </c>
      <c r="D51">
        <f t="shared" ref="D51:D55" si="3">B51*C51</f>
        <v>114.80314960629923</v>
      </c>
      <c r="E51">
        <v>4</v>
      </c>
      <c r="F51">
        <f>GERAL!G82</f>
        <v>127</v>
      </c>
      <c r="G51">
        <f t="shared" ref="G51:G55" si="4">(173.2*$M$17*D51)/(E51*F51)</f>
        <v>0.69895618362665302</v>
      </c>
      <c r="H51">
        <v>1.5</v>
      </c>
    </row>
    <row r="52" spans="1:8" x14ac:dyDescent="0.25">
      <c r="A52" t="str">
        <f>GERAL!A83</f>
        <v>32a</v>
      </c>
      <c r="B52">
        <v>35</v>
      </c>
      <c r="C52" s="50">
        <f>GERAL!D83</f>
        <v>6.2992125984251972</v>
      </c>
      <c r="D52">
        <f t="shared" si="3"/>
        <v>220.4724409448819</v>
      </c>
      <c r="E52">
        <v>4</v>
      </c>
      <c r="F52">
        <f>GERAL!G83</f>
        <v>127</v>
      </c>
      <c r="G52">
        <f t="shared" si="4"/>
        <v>1.3423026846053689</v>
      </c>
      <c r="H52">
        <v>1.5</v>
      </c>
    </row>
    <row r="53" spans="1:8" x14ac:dyDescent="0.25">
      <c r="A53" t="str">
        <f>GERAL!A84</f>
        <v>33a</v>
      </c>
      <c r="B53">
        <v>35</v>
      </c>
      <c r="C53" s="50">
        <f>GERAL!D84</f>
        <v>18.181818181818183</v>
      </c>
      <c r="D53">
        <f t="shared" si="3"/>
        <v>636.36363636363637</v>
      </c>
      <c r="E53">
        <v>4</v>
      </c>
      <c r="F53">
        <f>GERAL!G84</f>
        <v>220</v>
      </c>
      <c r="G53">
        <f t="shared" si="4"/>
        <v>2.236570247933884</v>
      </c>
      <c r="H53">
        <v>2.5</v>
      </c>
    </row>
    <row r="54" spans="1:8" x14ac:dyDescent="0.25">
      <c r="A54" t="str">
        <f>GERAL!A85</f>
        <v>34a</v>
      </c>
      <c r="B54">
        <v>30</v>
      </c>
      <c r="C54" s="50">
        <f>GERAL!D85</f>
        <v>18.181818181818183</v>
      </c>
      <c r="D54">
        <f t="shared" si="3"/>
        <v>545.4545454545455</v>
      </c>
      <c r="E54">
        <v>4</v>
      </c>
      <c r="F54">
        <f>GERAL!G85</f>
        <v>220</v>
      </c>
      <c r="G54">
        <f t="shared" si="4"/>
        <v>1.917060212514758</v>
      </c>
      <c r="H54">
        <v>2.5</v>
      </c>
    </row>
    <row r="55" spans="1:8" x14ac:dyDescent="0.25">
      <c r="A55" t="str">
        <f>GERAL!A86</f>
        <v>35a</v>
      </c>
      <c r="B55">
        <v>25</v>
      </c>
      <c r="C55" s="50">
        <f>GERAL!D86</f>
        <v>18.181818181818183</v>
      </c>
      <c r="D55">
        <f t="shared" si="3"/>
        <v>454.54545454545456</v>
      </c>
      <c r="E55">
        <v>4</v>
      </c>
      <c r="F55">
        <f>GERAL!G86</f>
        <v>220</v>
      </c>
      <c r="G55">
        <f t="shared" si="4"/>
        <v>1.5975501770956315</v>
      </c>
      <c r="H55">
        <v>2.5</v>
      </c>
    </row>
    <row r="56" spans="1:8" x14ac:dyDescent="0.25">
      <c r="A56" t="str">
        <f>GERAL!A87</f>
        <v>1b</v>
      </c>
      <c r="B56">
        <v>20</v>
      </c>
      <c r="C56" s="50">
        <f>GERAL!D87</f>
        <v>8.9763779527559056</v>
      </c>
      <c r="D56">
        <f t="shared" ref="D56:D90" si="5">B56*C56</f>
        <v>179.5275590551181</v>
      </c>
      <c r="E56">
        <v>4</v>
      </c>
      <c r="F56">
        <f>GERAL!G87</f>
        <v>127</v>
      </c>
      <c r="G56">
        <f t="shared" ref="G56:G66" si="6">(200*$M$17*D56)/(E56*F56)</f>
        <v>1.2621453814336199</v>
      </c>
      <c r="H56">
        <v>1.5</v>
      </c>
    </row>
    <row r="57" spans="1:8" x14ac:dyDescent="0.25">
      <c r="A57" t="str">
        <f>GERAL!A88</f>
        <v>2b</v>
      </c>
      <c r="B57">
        <v>20</v>
      </c>
      <c r="C57" s="50">
        <f>GERAL!D88</f>
        <v>9.4488188976377945</v>
      </c>
      <c r="D57">
        <f t="shared" si="5"/>
        <v>188.97637795275588</v>
      </c>
      <c r="E57">
        <v>4</v>
      </c>
      <c r="F57">
        <f>GERAL!G88</f>
        <v>127</v>
      </c>
      <c r="G57">
        <f t="shared" si="6"/>
        <v>1.3285740857195998</v>
      </c>
      <c r="H57">
        <v>1.5</v>
      </c>
    </row>
    <row r="58" spans="1:8" x14ac:dyDescent="0.25">
      <c r="A58" t="str">
        <f>GERAL!A89</f>
        <v>3b</v>
      </c>
      <c r="B58">
        <v>25</v>
      </c>
      <c r="C58" s="50">
        <f>GERAL!D89</f>
        <v>14.173228346456693</v>
      </c>
      <c r="D58">
        <f t="shared" si="5"/>
        <v>354.3307086614173</v>
      </c>
      <c r="E58">
        <v>4</v>
      </c>
      <c r="F58">
        <f>GERAL!G89</f>
        <v>127</v>
      </c>
      <c r="G58">
        <f t="shared" si="6"/>
        <v>2.4910764107242498</v>
      </c>
      <c r="H58">
        <v>2.5</v>
      </c>
    </row>
    <row r="59" spans="1:8" x14ac:dyDescent="0.25">
      <c r="A59" t="str">
        <f>GERAL!A90</f>
        <v>4b</v>
      </c>
      <c r="B59">
        <v>18</v>
      </c>
      <c r="C59" s="50">
        <f>GERAL!D90</f>
        <v>16.535433070866141</v>
      </c>
      <c r="D59">
        <f t="shared" si="5"/>
        <v>297.63779527559052</v>
      </c>
      <c r="E59">
        <v>4</v>
      </c>
      <c r="F59">
        <f>GERAL!G90</f>
        <v>127</v>
      </c>
      <c r="G59">
        <f t="shared" si="6"/>
        <v>2.0925041850083694</v>
      </c>
      <c r="H59">
        <v>2.5</v>
      </c>
    </row>
    <row r="60" spans="1:8" x14ac:dyDescent="0.25">
      <c r="A60" t="str">
        <f>GERAL!A91</f>
        <v>5b</v>
      </c>
      <c r="B60">
        <v>8</v>
      </c>
      <c r="C60" s="50">
        <f>GERAL!D91</f>
        <v>10.236220472440944</v>
      </c>
      <c r="D60">
        <f t="shared" si="5"/>
        <v>81.889763779527556</v>
      </c>
      <c r="E60">
        <v>4</v>
      </c>
      <c r="F60">
        <f>GERAL!G91</f>
        <v>127</v>
      </c>
      <c r="G60">
        <f t="shared" si="6"/>
        <v>0.57571543714515994</v>
      </c>
      <c r="H60">
        <v>2.5</v>
      </c>
    </row>
    <row r="61" spans="1:8" x14ac:dyDescent="0.25">
      <c r="A61" t="str">
        <f>GERAL!A92</f>
        <v>6b</v>
      </c>
      <c r="B61">
        <v>15</v>
      </c>
      <c r="C61" s="50">
        <f>GERAL!D92</f>
        <v>14.173228346456693</v>
      </c>
      <c r="D61">
        <f t="shared" si="5"/>
        <v>212.5984251968504</v>
      </c>
      <c r="E61">
        <v>4</v>
      </c>
      <c r="F61">
        <f>GERAL!G92</f>
        <v>127</v>
      </c>
      <c r="G61">
        <f t="shared" si="6"/>
        <v>1.4946458464345498</v>
      </c>
      <c r="H61">
        <v>2.5</v>
      </c>
    </row>
    <row r="62" spans="1:8" x14ac:dyDescent="0.25">
      <c r="A62" t="str">
        <f>GERAL!A93</f>
        <v>7b</v>
      </c>
      <c r="B62">
        <v>20</v>
      </c>
      <c r="C62" s="50">
        <f>GERAL!D93</f>
        <v>8.5039370078740166</v>
      </c>
      <c r="D62">
        <f t="shared" si="5"/>
        <v>170.07874015748033</v>
      </c>
      <c r="E62">
        <v>4</v>
      </c>
      <c r="F62">
        <f>GERAL!G93</f>
        <v>127</v>
      </c>
      <c r="G62">
        <f t="shared" si="6"/>
        <v>1.19571667714764</v>
      </c>
      <c r="H62">
        <v>1.5</v>
      </c>
    </row>
    <row r="63" spans="1:8" x14ac:dyDescent="0.25">
      <c r="A63" t="str">
        <f>GERAL!A94</f>
        <v>8b</v>
      </c>
      <c r="B63">
        <v>10</v>
      </c>
      <c r="C63" s="50">
        <f>GERAL!D94</f>
        <v>8.6614173228346463</v>
      </c>
      <c r="D63">
        <f t="shared" si="5"/>
        <v>86.614173228346459</v>
      </c>
      <c r="E63">
        <v>4</v>
      </c>
      <c r="F63">
        <f>GERAL!G94</f>
        <v>127</v>
      </c>
      <c r="G63">
        <f t="shared" si="6"/>
        <v>0.60892978928815</v>
      </c>
      <c r="H63">
        <v>2.5</v>
      </c>
    </row>
    <row r="64" spans="1:8" x14ac:dyDescent="0.25">
      <c r="A64" t="str">
        <f>GERAL!A95</f>
        <v>9b</v>
      </c>
      <c r="B64">
        <v>15</v>
      </c>
      <c r="C64" s="50">
        <f>GERAL!D95</f>
        <v>6.2992125984251972</v>
      </c>
      <c r="D64">
        <f t="shared" si="5"/>
        <v>94.488188976377955</v>
      </c>
      <c r="E64">
        <v>4</v>
      </c>
      <c r="F64">
        <f>GERAL!G95</f>
        <v>127</v>
      </c>
      <c r="G64">
        <f t="shared" si="6"/>
        <v>0.6642870428598</v>
      </c>
      <c r="H64">
        <v>2.5</v>
      </c>
    </row>
    <row r="65" spans="1:8" x14ac:dyDescent="0.25">
      <c r="A65" t="str">
        <f>GERAL!A96</f>
        <v>10b</v>
      </c>
      <c r="B65">
        <v>10</v>
      </c>
      <c r="C65" s="50">
        <f>GERAL!D96</f>
        <v>4.7244094488188972</v>
      </c>
      <c r="D65">
        <f t="shared" si="5"/>
        <v>47.244094488188971</v>
      </c>
      <c r="E65">
        <v>4</v>
      </c>
      <c r="F65">
        <f>GERAL!G96</f>
        <v>127</v>
      </c>
      <c r="G65">
        <f t="shared" si="6"/>
        <v>0.33214352142989995</v>
      </c>
      <c r="H65">
        <v>2.5</v>
      </c>
    </row>
    <row r="66" spans="1:8" x14ac:dyDescent="0.25">
      <c r="A66" t="str">
        <f>GERAL!A97</f>
        <v>11b</v>
      </c>
      <c r="B66">
        <v>16</v>
      </c>
      <c r="C66" s="50">
        <f>GERAL!D97</f>
        <v>6.2992125984251972</v>
      </c>
      <c r="D66">
        <f t="shared" si="5"/>
        <v>100.78740157480316</v>
      </c>
      <c r="E66">
        <v>4</v>
      </c>
      <c r="F66">
        <f>GERAL!G97</f>
        <v>127</v>
      </c>
      <c r="G66">
        <f t="shared" si="6"/>
        <v>0.70857284571711998</v>
      </c>
      <c r="H66">
        <v>2.5</v>
      </c>
    </row>
    <row r="67" spans="1:8" x14ac:dyDescent="0.25">
      <c r="A67" t="str">
        <f>GERAL!A98</f>
        <v>12b</v>
      </c>
      <c r="B67">
        <v>20</v>
      </c>
      <c r="C67" s="50">
        <f>GERAL!D98</f>
        <v>5.4545454545454541</v>
      </c>
      <c r="D67">
        <f t="shared" si="5"/>
        <v>109.09090909090908</v>
      </c>
      <c r="E67">
        <v>4</v>
      </c>
      <c r="F67">
        <f>GERAL!G98</f>
        <v>220</v>
      </c>
      <c r="G67">
        <f t="shared" ref="G67" si="7">(173.2*$M$17*D67)/(E67*F67)</f>
        <v>0.38341204250295152</v>
      </c>
      <c r="H67">
        <v>2.5</v>
      </c>
    </row>
    <row r="68" spans="1:8" x14ac:dyDescent="0.25">
      <c r="A68" t="str">
        <f>GERAL!A99</f>
        <v>13b</v>
      </c>
      <c r="B68">
        <v>18</v>
      </c>
      <c r="C68" s="50">
        <f>GERAL!D99</f>
        <v>18.897637795275589</v>
      </c>
      <c r="D68">
        <f t="shared" si="5"/>
        <v>340.15748031496059</v>
      </c>
      <c r="E68">
        <v>4</v>
      </c>
      <c r="F68">
        <f>GERAL!G99</f>
        <v>127</v>
      </c>
      <c r="G68">
        <f>(200*$M$17*D68)/(E68*F68)</f>
        <v>2.3914333542952795</v>
      </c>
      <c r="H68">
        <v>2.5</v>
      </c>
    </row>
    <row r="69" spans="1:8" x14ac:dyDescent="0.25">
      <c r="A69" t="str">
        <f>GERAL!A100</f>
        <v>14b</v>
      </c>
      <c r="B69">
        <v>15</v>
      </c>
      <c r="C69" s="50">
        <f>GERAL!D100</f>
        <v>7.8740157480314963</v>
      </c>
      <c r="D69">
        <f t="shared" si="5"/>
        <v>118.11023622047244</v>
      </c>
      <c r="E69">
        <v>4</v>
      </c>
      <c r="F69">
        <f>GERAL!G100</f>
        <v>127</v>
      </c>
      <c r="G69">
        <f>(200*$M$17*D69)/(E69*F69)</f>
        <v>0.83035880357475</v>
      </c>
      <c r="H69">
        <v>2.5</v>
      </c>
    </row>
    <row r="70" spans="1:8" x14ac:dyDescent="0.25">
      <c r="A70" t="str">
        <f>GERAL!A101</f>
        <v>15b</v>
      </c>
      <c r="B70">
        <v>10</v>
      </c>
      <c r="C70" s="50">
        <f>GERAL!D101</f>
        <v>9.0909090909090917</v>
      </c>
      <c r="D70">
        <f t="shared" si="5"/>
        <v>90.909090909090921</v>
      </c>
      <c r="E70">
        <v>4</v>
      </c>
      <c r="F70">
        <f>GERAL!G101</f>
        <v>220</v>
      </c>
      <c r="G70">
        <f t="shared" ref="G70" si="8">(173.2*$M$17*D70)/(E70*F70)</f>
        <v>0.31951003541912631</v>
      </c>
      <c r="H70">
        <v>2.5</v>
      </c>
    </row>
    <row r="71" spans="1:8" x14ac:dyDescent="0.25">
      <c r="A71" t="str">
        <f>GERAL!A102</f>
        <v>16b</v>
      </c>
      <c r="B71">
        <v>25</v>
      </c>
      <c r="C71" s="50">
        <f>GERAL!D102</f>
        <v>11.023622047244094</v>
      </c>
      <c r="D71">
        <f t="shared" si="5"/>
        <v>275.59055118110234</v>
      </c>
      <c r="E71">
        <v>4</v>
      </c>
      <c r="F71">
        <f>GERAL!G102</f>
        <v>127</v>
      </c>
      <c r="G71">
        <f>(200*$M$17*D71)/(E71*F71)</f>
        <v>1.9375038750077498</v>
      </c>
      <c r="H71">
        <v>2.5</v>
      </c>
    </row>
    <row r="72" spans="1:8" x14ac:dyDescent="0.25">
      <c r="A72" t="str">
        <f>GERAL!A103</f>
        <v>17b</v>
      </c>
      <c r="B72">
        <v>20</v>
      </c>
      <c r="C72" s="50">
        <f>GERAL!D103</f>
        <v>10.236220472440944</v>
      </c>
      <c r="D72">
        <f t="shared" si="5"/>
        <v>204.7244094488189</v>
      </c>
      <c r="E72">
        <v>4</v>
      </c>
      <c r="F72">
        <f>GERAL!G103</f>
        <v>127</v>
      </c>
      <c r="G72">
        <f>(200*$M$17*D72)/(E72*F72)</f>
        <v>1.4392885928629</v>
      </c>
      <c r="H72">
        <v>2.5</v>
      </c>
    </row>
    <row r="73" spans="1:8" x14ac:dyDescent="0.25">
      <c r="A73" t="str">
        <f>GERAL!A104</f>
        <v>18b</v>
      </c>
      <c r="B73">
        <v>28</v>
      </c>
      <c r="C73" s="50">
        <f>GERAL!D104</f>
        <v>11.023622047244094</v>
      </c>
      <c r="D73">
        <f t="shared" si="5"/>
        <v>308.66141732283467</v>
      </c>
      <c r="E73">
        <v>4</v>
      </c>
      <c r="F73">
        <f>GERAL!G104</f>
        <v>127</v>
      </c>
      <c r="G73">
        <f>(200*$M$17*D73)/(E73*F73)</f>
        <v>2.1700043400086799</v>
      </c>
      <c r="H73">
        <v>2.5</v>
      </c>
    </row>
    <row r="74" spans="1:8" x14ac:dyDescent="0.25">
      <c r="A74" t="str">
        <f>GERAL!A105</f>
        <v>19b</v>
      </c>
      <c r="B74">
        <v>33</v>
      </c>
      <c r="C74" s="50">
        <f>GERAL!D105</f>
        <v>9.4488188976377945</v>
      </c>
      <c r="D74">
        <f t="shared" si="5"/>
        <v>311.81102362204723</v>
      </c>
      <c r="E74">
        <v>4</v>
      </c>
      <c r="F74">
        <f>GERAL!G105</f>
        <v>127</v>
      </c>
      <c r="G74">
        <f>(200*$M$17*D74)/(E74*F74)</f>
        <v>2.1921472414373397</v>
      </c>
      <c r="H74">
        <v>2.5</v>
      </c>
    </row>
    <row r="75" spans="1:8" x14ac:dyDescent="0.25">
      <c r="A75" t="str">
        <f>GERAL!A106</f>
        <v>20b</v>
      </c>
      <c r="B75">
        <v>20</v>
      </c>
      <c r="C75" s="50">
        <f>GERAL!D106</f>
        <v>12.598425196850394</v>
      </c>
      <c r="D75">
        <f t="shared" si="5"/>
        <v>251.96850393700788</v>
      </c>
      <c r="E75">
        <v>4</v>
      </c>
      <c r="F75">
        <f>GERAL!G106</f>
        <v>127</v>
      </c>
      <c r="G75">
        <f>(200*$M$17*D75)/(E75*F75)</f>
        <v>1.7714321142927998</v>
      </c>
      <c r="H75">
        <v>2.5</v>
      </c>
    </row>
    <row r="76" spans="1:8" x14ac:dyDescent="0.25">
      <c r="A76" t="str">
        <f>GERAL!A107</f>
        <v>21b</v>
      </c>
      <c r="B76">
        <v>20</v>
      </c>
      <c r="C76" s="50">
        <f>GERAL!D107</f>
        <v>9.0909090909090917</v>
      </c>
      <c r="D76">
        <f t="shared" si="5"/>
        <v>181.81818181818184</v>
      </c>
      <c r="E76">
        <v>4</v>
      </c>
      <c r="F76">
        <f>GERAL!G107</f>
        <v>220</v>
      </c>
      <c r="G76">
        <f t="shared" ref="G76:G91" si="9">(173.2*$M$17*D76)/(E76*F76)</f>
        <v>0.63902007083825263</v>
      </c>
      <c r="H76">
        <v>2.5</v>
      </c>
    </row>
    <row r="77" spans="1:8" x14ac:dyDescent="0.25">
      <c r="A77" t="str">
        <f>GERAL!A108</f>
        <v>22b</v>
      </c>
      <c r="B77">
        <v>10</v>
      </c>
      <c r="C77" s="50">
        <f>GERAL!D108</f>
        <v>9.0909090909090917</v>
      </c>
      <c r="D77">
        <f t="shared" si="5"/>
        <v>90.909090909090921</v>
      </c>
      <c r="E77">
        <v>4</v>
      </c>
      <c r="F77">
        <f>GERAL!G108</f>
        <v>220</v>
      </c>
      <c r="G77">
        <f t="shared" si="9"/>
        <v>0.31951003541912631</v>
      </c>
      <c r="H77">
        <v>2.5</v>
      </c>
    </row>
    <row r="78" spans="1:8" x14ac:dyDescent="0.25">
      <c r="A78" t="str">
        <f>GERAL!A109</f>
        <v>23b</v>
      </c>
      <c r="B78">
        <v>33</v>
      </c>
      <c r="C78" s="50">
        <f>GERAL!D109</f>
        <v>9.0909090909090917</v>
      </c>
      <c r="D78">
        <f t="shared" si="5"/>
        <v>300</v>
      </c>
      <c r="E78">
        <v>4</v>
      </c>
      <c r="F78">
        <f>GERAL!G109</f>
        <v>220</v>
      </c>
      <c r="G78">
        <f t="shared" si="9"/>
        <v>1.0543831168831168</v>
      </c>
      <c r="H78">
        <v>2.5</v>
      </c>
    </row>
    <row r="79" spans="1:8" x14ac:dyDescent="0.25">
      <c r="A79" t="str">
        <f>GERAL!A110</f>
        <v>24b</v>
      </c>
      <c r="B79">
        <v>33</v>
      </c>
      <c r="C79" s="50">
        <f>GERAL!D110</f>
        <v>9.0909090909090917</v>
      </c>
      <c r="D79">
        <f t="shared" si="5"/>
        <v>300</v>
      </c>
      <c r="E79">
        <v>4</v>
      </c>
      <c r="F79">
        <f>GERAL!G110</f>
        <v>220</v>
      </c>
      <c r="G79">
        <f t="shared" si="9"/>
        <v>1.0543831168831168</v>
      </c>
      <c r="H79">
        <v>2.5</v>
      </c>
    </row>
    <row r="80" spans="1:8" x14ac:dyDescent="0.25">
      <c r="A80" t="str">
        <f>GERAL!A111</f>
        <v>25b</v>
      </c>
      <c r="B80">
        <v>20</v>
      </c>
      <c r="C80" s="50">
        <f>GERAL!D111</f>
        <v>13.636363636363637</v>
      </c>
      <c r="D80">
        <f t="shared" si="5"/>
        <v>272.72727272727275</v>
      </c>
      <c r="E80">
        <v>4</v>
      </c>
      <c r="F80">
        <f>GERAL!G111</f>
        <v>220</v>
      </c>
      <c r="G80">
        <f t="shared" si="9"/>
        <v>0.958530106257379</v>
      </c>
      <c r="H80">
        <v>2.5</v>
      </c>
    </row>
    <row r="81" spans="1:8" x14ac:dyDescent="0.25">
      <c r="A81" t="str">
        <f>GERAL!A112</f>
        <v>26b</v>
      </c>
      <c r="B81">
        <v>18</v>
      </c>
      <c r="C81" s="50">
        <f>GERAL!D112</f>
        <v>18.181818181818183</v>
      </c>
      <c r="D81">
        <f t="shared" si="5"/>
        <v>327.27272727272731</v>
      </c>
      <c r="E81">
        <v>4</v>
      </c>
      <c r="F81">
        <f>GERAL!G112</f>
        <v>220</v>
      </c>
      <c r="G81">
        <f t="shared" si="9"/>
        <v>1.1502361275088548</v>
      </c>
      <c r="H81">
        <v>2.5</v>
      </c>
    </row>
    <row r="82" spans="1:8" x14ac:dyDescent="0.25">
      <c r="A82" t="str">
        <f>GERAL!A113</f>
        <v>27b</v>
      </c>
      <c r="B82">
        <v>16</v>
      </c>
      <c r="C82" s="50">
        <f>GERAL!D113</f>
        <v>13.636363636363637</v>
      </c>
      <c r="D82">
        <f t="shared" si="5"/>
        <v>218.18181818181819</v>
      </c>
      <c r="E82">
        <v>4</v>
      </c>
      <c r="F82">
        <f>GERAL!G113</f>
        <v>220</v>
      </c>
      <c r="G82">
        <f t="shared" si="9"/>
        <v>0.76682408500590316</v>
      </c>
      <c r="H82">
        <v>2.5</v>
      </c>
    </row>
    <row r="83" spans="1:8" x14ac:dyDescent="0.25">
      <c r="A83" t="str">
        <f>GERAL!A114</f>
        <v>28b</v>
      </c>
      <c r="B83">
        <v>11</v>
      </c>
      <c r="C83" s="50">
        <f>GERAL!D114</f>
        <v>9.0909090909090917</v>
      </c>
      <c r="D83">
        <f t="shared" si="5"/>
        <v>100.00000000000001</v>
      </c>
      <c r="E83">
        <v>4</v>
      </c>
      <c r="F83">
        <f>GERAL!G114</f>
        <v>220</v>
      </c>
      <c r="G83">
        <f t="shared" si="9"/>
        <v>0.35146103896103897</v>
      </c>
      <c r="H83">
        <v>2.5</v>
      </c>
    </row>
    <row r="84" spans="1:8" x14ac:dyDescent="0.25">
      <c r="A84" t="str">
        <f>GERAL!A115</f>
        <v>29b</v>
      </c>
      <c r="B84">
        <v>9</v>
      </c>
      <c r="C84" s="50">
        <f>GERAL!D115</f>
        <v>9.0909090909090917</v>
      </c>
      <c r="D84">
        <f t="shared" si="5"/>
        <v>81.818181818181827</v>
      </c>
      <c r="E84">
        <v>4</v>
      </c>
      <c r="F84">
        <f>GERAL!G115</f>
        <v>220</v>
      </c>
      <c r="G84">
        <f t="shared" si="9"/>
        <v>0.28755903187721371</v>
      </c>
      <c r="H84">
        <v>2.5</v>
      </c>
    </row>
    <row r="85" spans="1:8" x14ac:dyDescent="0.25">
      <c r="A85" t="str">
        <f>GERAL!A116</f>
        <v>30b</v>
      </c>
      <c r="B85">
        <v>9</v>
      </c>
      <c r="C85" s="50">
        <f>GERAL!D116</f>
        <v>9.0909090909090917</v>
      </c>
      <c r="D85">
        <f t="shared" si="5"/>
        <v>81.818181818181827</v>
      </c>
      <c r="E85">
        <v>4</v>
      </c>
      <c r="F85">
        <f>GERAL!G116</f>
        <v>220</v>
      </c>
      <c r="G85">
        <f t="shared" si="9"/>
        <v>0.28755903187721371</v>
      </c>
      <c r="H85">
        <v>2.5</v>
      </c>
    </row>
    <row r="86" spans="1:8" x14ac:dyDescent="0.25">
      <c r="A86" t="str">
        <f>GERAL!A117</f>
        <v>31b</v>
      </c>
      <c r="B86">
        <v>9</v>
      </c>
      <c r="C86" s="50">
        <f>GERAL!D117</f>
        <v>9.0909090909090917</v>
      </c>
      <c r="D86">
        <f t="shared" si="5"/>
        <v>81.818181818181827</v>
      </c>
      <c r="E86">
        <v>4</v>
      </c>
      <c r="F86">
        <f>GERAL!G117</f>
        <v>220</v>
      </c>
      <c r="G86">
        <f t="shared" si="9"/>
        <v>0.28755903187721371</v>
      </c>
      <c r="H86">
        <v>2.5</v>
      </c>
    </row>
    <row r="87" spans="1:8" x14ac:dyDescent="0.25">
      <c r="A87" t="str">
        <f>GERAL!A118</f>
        <v>32b</v>
      </c>
      <c r="B87">
        <v>25</v>
      </c>
      <c r="C87" s="50">
        <f>GERAL!D118</f>
        <v>13.636363636363637</v>
      </c>
      <c r="D87">
        <f t="shared" si="5"/>
        <v>340.90909090909093</v>
      </c>
      <c r="E87">
        <v>4</v>
      </c>
      <c r="F87">
        <f>GERAL!G118</f>
        <v>220</v>
      </c>
      <c r="G87">
        <f t="shared" si="9"/>
        <v>1.1981626328217236</v>
      </c>
      <c r="H87">
        <v>2.5</v>
      </c>
    </row>
    <row r="88" spans="1:8" x14ac:dyDescent="0.25">
      <c r="A88" t="str">
        <f>GERAL!A119</f>
        <v>33b</v>
      </c>
      <c r="B88">
        <v>24</v>
      </c>
      <c r="C88" s="50">
        <f>GERAL!D119</f>
        <v>18.181818181818183</v>
      </c>
      <c r="D88">
        <f t="shared" si="5"/>
        <v>436.36363636363637</v>
      </c>
      <c r="E88">
        <v>4</v>
      </c>
      <c r="F88">
        <f>GERAL!G119</f>
        <v>220</v>
      </c>
      <c r="G88">
        <f t="shared" si="9"/>
        <v>1.5336481700118063</v>
      </c>
      <c r="H88">
        <v>2.5</v>
      </c>
    </row>
    <row r="89" spans="1:8" x14ac:dyDescent="0.25">
      <c r="A89" t="str">
        <f>GERAL!A120</f>
        <v>34b</v>
      </c>
      <c r="B89">
        <v>20</v>
      </c>
      <c r="C89" s="50">
        <f>GERAL!D120</f>
        <v>18.181818181818183</v>
      </c>
      <c r="D89">
        <f t="shared" si="5"/>
        <v>363.63636363636368</v>
      </c>
      <c r="E89">
        <v>4</v>
      </c>
      <c r="F89">
        <f>GERAL!G120</f>
        <v>220</v>
      </c>
      <c r="G89">
        <f t="shared" si="9"/>
        <v>1.2780401416765053</v>
      </c>
      <c r="H89">
        <v>2.5</v>
      </c>
    </row>
    <row r="90" spans="1:8" x14ac:dyDescent="0.25">
      <c r="A90" t="str">
        <f>GERAL!A121</f>
        <v>35b</v>
      </c>
      <c r="B90">
        <v>20</v>
      </c>
      <c r="C90" s="50">
        <f>GERAL!D121</f>
        <v>13.636363636363637</v>
      </c>
      <c r="D90">
        <f t="shared" si="5"/>
        <v>272.72727272727275</v>
      </c>
      <c r="E90">
        <v>4</v>
      </c>
      <c r="F90">
        <f>GERAL!G121</f>
        <v>220</v>
      </c>
      <c r="G90">
        <f t="shared" si="9"/>
        <v>0.958530106257379</v>
      </c>
      <c r="H90">
        <v>2.5</v>
      </c>
    </row>
    <row r="91" spans="1:8" x14ac:dyDescent="0.25">
      <c r="A91" t="str">
        <f>GERAL!A122</f>
        <v>36b</v>
      </c>
      <c r="B91">
        <v>25</v>
      </c>
      <c r="C91" s="50">
        <f>GERAL!D122</f>
        <v>25</v>
      </c>
      <c r="D91">
        <f t="shared" ref="D91" si="10">B91*C91</f>
        <v>625</v>
      </c>
      <c r="E91">
        <v>4</v>
      </c>
      <c r="F91">
        <f>GERAL!G122</f>
        <v>220</v>
      </c>
      <c r="G91">
        <f t="shared" si="9"/>
        <v>2.196631493506493</v>
      </c>
      <c r="H91">
        <v>4</v>
      </c>
    </row>
    <row r="92" spans="1:8" x14ac:dyDescent="0.25">
      <c r="A92" t="str">
        <f>GERAL!A123</f>
        <v>37b</v>
      </c>
      <c r="B92">
        <v>15</v>
      </c>
      <c r="C92" s="50">
        <f>GERAL!D123</f>
        <v>12.440944881889763</v>
      </c>
      <c r="D92">
        <f t="shared" ref="D92:D93" si="11">B92*C92</f>
        <v>186.61417322834643</v>
      </c>
      <c r="E92">
        <v>4</v>
      </c>
      <c r="F92">
        <f>GERAL!G123</f>
        <v>127</v>
      </c>
      <c r="G92">
        <f t="shared" ref="G92:G93" si="12">(200*$M$17*D92)/(E92*F92)</f>
        <v>1.3119669096481048</v>
      </c>
      <c r="H92">
        <v>1.5</v>
      </c>
    </row>
    <row r="93" spans="1:8" x14ac:dyDescent="0.25">
      <c r="A93" t="str">
        <f>GERAL!A124</f>
        <v>38b</v>
      </c>
      <c r="B93">
        <v>30</v>
      </c>
      <c r="C93" s="50">
        <f>GERAL!D124</f>
        <v>11.023622047244094</v>
      </c>
      <c r="D93">
        <f t="shared" si="11"/>
        <v>330.70866141732284</v>
      </c>
      <c r="E93">
        <v>4</v>
      </c>
      <c r="F93">
        <f>GERAL!G124</f>
        <v>127</v>
      </c>
      <c r="G93">
        <f t="shared" si="12"/>
        <v>2.3250046500093</v>
      </c>
      <c r="H93">
        <v>2.5</v>
      </c>
    </row>
    <row r="94" spans="1:8" x14ac:dyDescent="0.25">
      <c r="A94" t="str">
        <f>GERAL!A125</f>
        <v>1c</v>
      </c>
      <c r="B94">
        <v>25</v>
      </c>
      <c r="C94" s="50">
        <f>GERAL!D125</f>
        <v>9.4488188976377945</v>
      </c>
      <c r="D94">
        <f t="shared" ref="D94:D102" si="13">B94*C94</f>
        <v>236.22047244094486</v>
      </c>
      <c r="E94">
        <v>4</v>
      </c>
      <c r="F94">
        <f>GERAL!G125</f>
        <v>127</v>
      </c>
      <c r="G94">
        <f t="shared" ref="G94:G102" si="14">(200*$M$17*D94)/(E94*F94)</f>
        <v>1.6607176071494998</v>
      </c>
      <c r="H94">
        <v>2.5</v>
      </c>
    </row>
    <row r="95" spans="1:8" x14ac:dyDescent="0.25">
      <c r="A95" t="str">
        <f>GERAL!A126</f>
        <v>2c</v>
      </c>
      <c r="B95">
        <v>32</v>
      </c>
      <c r="C95" s="50">
        <f>GERAL!D126</f>
        <v>7.5590551181102361</v>
      </c>
      <c r="D95">
        <f t="shared" si="13"/>
        <v>241.88976377952756</v>
      </c>
      <c r="E95">
        <v>4</v>
      </c>
      <c r="F95">
        <f>GERAL!G126</f>
        <v>127</v>
      </c>
      <c r="G95">
        <f t="shared" si="14"/>
        <v>1.7005748297210879</v>
      </c>
      <c r="H95">
        <v>2.5</v>
      </c>
    </row>
    <row r="96" spans="1:8" x14ac:dyDescent="0.25">
      <c r="A96" t="str">
        <f>GERAL!A127</f>
        <v>3c</v>
      </c>
      <c r="B96">
        <v>7</v>
      </c>
      <c r="C96" s="50">
        <f>GERAL!D127</f>
        <v>8.6614173228346463</v>
      </c>
      <c r="D96">
        <f t="shared" si="13"/>
        <v>60.629921259842526</v>
      </c>
      <c r="E96">
        <v>4</v>
      </c>
      <c r="F96">
        <f>GERAL!G127</f>
        <v>127</v>
      </c>
      <c r="G96">
        <f t="shared" si="14"/>
        <v>0.42625085250170497</v>
      </c>
      <c r="H96">
        <v>2.5</v>
      </c>
    </row>
    <row r="97" spans="1:8" x14ac:dyDescent="0.25">
      <c r="A97" t="str">
        <f>GERAL!A128</f>
        <v>4c</v>
      </c>
      <c r="B97">
        <v>9</v>
      </c>
      <c r="C97" s="50">
        <f>GERAL!D128</f>
        <v>8.6614173228346463</v>
      </c>
      <c r="D97">
        <f t="shared" si="13"/>
        <v>77.952755905511822</v>
      </c>
      <c r="E97">
        <v>4</v>
      </c>
      <c r="F97">
        <f>GERAL!G128</f>
        <v>127</v>
      </c>
      <c r="G97">
        <f t="shared" si="14"/>
        <v>0.54803681035933505</v>
      </c>
      <c r="H97">
        <v>2.5</v>
      </c>
    </row>
    <row r="98" spans="1:8" x14ac:dyDescent="0.25">
      <c r="A98" t="str">
        <f>GERAL!A129</f>
        <v>5c</v>
      </c>
      <c r="B98">
        <v>13</v>
      </c>
      <c r="C98" s="50">
        <f>GERAL!D129</f>
        <v>8.6614173228346463</v>
      </c>
      <c r="D98">
        <f t="shared" si="13"/>
        <v>112.5984251968504</v>
      </c>
      <c r="E98">
        <v>4</v>
      </c>
      <c r="F98">
        <f>GERAL!G129</f>
        <v>127</v>
      </c>
      <c r="G98">
        <f t="shared" si="14"/>
        <v>0.79160872607459498</v>
      </c>
      <c r="H98">
        <v>2.5</v>
      </c>
    </row>
    <row r="99" spans="1:8" x14ac:dyDescent="0.25">
      <c r="A99" t="str">
        <f>GERAL!A130</f>
        <v>6c</v>
      </c>
      <c r="B99">
        <v>18</v>
      </c>
      <c r="C99" s="50">
        <f>GERAL!D130</f>
        <v>8.6614173228346463</v>
      </c>
      <c r="D99">
        <f t="shared" si="13"/>
        <v>155.90551181102364</v>
      </c>
      <c r="E99">
        <v>4</v>
      </c>
      <c r="F99">
        <f>GERAL!G130</f>
        <v>127</v>
      </c>
      <c r="G99">
        <f t="shared" si="14"/>
        <v>1.0960736207186701</v>
      </c>
      <c r="H99">
        <v>2.5</v>
      </c>
    </row>
    <row r="100" spans="1:8" x14ac:dyDescent="0.25">
      <c r="A100" t="str">
        <f>GERAL!A131</f>
        <v>7c</v>
      </c>
      <c r="B100">
        <v>24</v>
      </c>
      <c r="C100" s="50">
        <f>GERAL!D131</f>
        <v>9.4488188976377945</v>
      </c>
      <c r="D100">
        <f t="shared" si="13"/>
        <v>226.77165354330708</v>
      </c>
      <c r="E100">
        <v>4</v>
      </c>
      <c r="F100">
        <f>GERAL!G131</f>
        <v>127</v>
      </c>
      <c r="G100">
        <f t="shared" si="14"/>
        <v>1.5942889028635199</v>
      </c>
      <c r="H100">
        <v>2.5</v>
      </c>
    </row>
    <row r="101" spans="1:8" x14ac:dyDescent="0.25">
      <c r="A101" t="str">
        <f>GERAL!A132</f>
        <v>8c</v>
      </c>
      <c r="B101">
        <v>30</v>
      </c>
      <c r="C101" s="50">
        <f>GERAL!D132</f>
        <v>9.4488188976377945</v>
      </c>
      <c r="D101">
        <f t="shared" si="13"/>
        <v>283.46456692913381</v>
      </c>
      <c r="E101">
        <v>4</v>
      </c>
      <c r="F101">
        <f>GERAL!G132</f>
        <v>127</v>
      </c>
      <c r="G101">
        <f t="shared" si="14"/>
        <v>1.9928611285793996</v>
      </c>
      <c r="H101">
        <v>2.5</v>
      </c>
    </row>
    <row r="102" spans="1:8" x14ac:dyDescent="0.25">
      <c r="A102" t="str">
        <f>GERAL!A133</f>
        <v>9c</v>
      </c>
      <c r="B102">
        <v>40</v>
      </c>
      <c r="C102" s="50">
        <f>GERAL!D133</f>
        <v>5.5118110236220472</v>
      </c>
      <c r="D102">
        <f t="shared" si="13"/>
        <v>220.4724409448819</v>
      </c>
      <c r="E102">
        <v>4</v>
      </c>
      <c r="F102">
        <f>GERAL!G133</f>
        <v>127</v>
      </c>
      <c r="G102">
        <f t="shared" si="14"/>
        <v>1.5500031000062</v>
      </c>
      <c r="H102">
        <v>2.5</v>
      </c>
    </row>
    <row r="103" spans="1:8" x14ac:dyDescent="0.25">
      <c r="A103" t="str">
        <f>GERAL!A134</f>
        <v>10c</v>
      </c>
      <c r="B103">
        <v>7</v>
      </c>
      <c r="C103" s="50">
        <f>GERAL!D134</f>
        <v>9.0909090909090917</v>
      </c>
      <c r="D103">
        <f t="shared" ref="D103:D125" si="15">B103*C103</f>
        <v>63.63636363636364</v>
      </c>
      <c r="E103">
        <v>4</v>
      </c>
      <c r="F103">
        <f>GERAL!G134</f>
        <v>220</v>
      </c>
      <c r="G103">
        <f t="shared" ref="G103:G109" si="16">(173.2*$M$17*D103)/(E103*F103)</f>
        <v>0.22365702479338842</v>
      </c>
      <c r="H103">
        <v>2.5</v>
      </c>
    </row>
    <row r="104" spans="1:8" x14ac:dyDescent="0.25">
      <c r="A104" t="str">
        <f>GERAL!A135</f>
        <v>11c</v>
      </c>
      <c r="B104">
        <v>9</v>
      </c>
      <c r="C104" s="50">
        <f>GERAL!D135</f>
        <v>9.0909090909090917</v>
      </c>
      <c r="D104">
        <f t="shared" si="15"/>
        <v>81.818181818181827</v>
      </c>
      <c r="E104">
        <v>4</v>
      </c>
      <c r="F104">
        <f>GERAL!G135</f>
        <v>220</v>
      </c>
      <c r="G104">
        <f t="shared" si="16"/>
        <v>0.28755903187721371</v>
      </c>
      <c r="H104">
        <v>2.5</v>
      </c>
    </row>
    <row r="105" spans="1:8" x14ac:dyDescent="0.25">
      <c r="A105" t="str">
        <f>GERAL!A136</f>
        <v>12c</v>
      </c>
      <c r="B105">
        <v>13</v>
      </c>
      <c r="C105" s="50">
        <f>GERAL!D136</f>
        <v>9.0909090909090917</v>
      </c>
      <c r="D105">
        <f t="shared" si="15"/>
        <v>118.18181818181819</v>
      </c>
      <c r="E105">
        <v>4</v>
      </c>
      <c r="F105">
        <f>GERAL!G136</f>
        <v>220</v>
      </c>
      <c r="G105">
        <f t="shared" si="16"/>
        <v>0.41536304604486424</v>
      </c>
      <c r="H105">
        <v>2.5</v>
      </c>
    </row>
    <row r="106" spans="1:8" x14ac:dyDescent="0.25">
      <c r="A106" t="str">
        <f>GERAL!A137</f>
        <v>13c</v>
      </c>
      <c r="B106">
        <v>18</v>
      </c>
      <c r="C106" s="50">
        <f>GERAL!D137</f>
        <v>9.0909090909090917</v>
      </c>
      <c r="D106">
        <f t="shared" si="15"/>
        <v>163.63636363636365</v>
      </c>
      <c r="E106">
        <v>4</v>
      </c>
      <c r="F106">
        <f>GERAL!G137</f>
        <v>220</v>
      </c>
      <c r="G106">
        <f t="shared" si="16"/>
        <v>0.57511806375442742</v>
      </c>
      <c r="H106">
        <v>2.5</v>
      </c>
    </row>
    <row r="107" spans="1:8" x14ac:dyDescent="0.25">
      <c r="A107" t="str">
        <f>GERAL!A138</f>
        <v>14c</v>
      </c>
      <c r="B107">
        <v>24</v>
      </c>
      <c r="C107" s="50">
        <f>GERAL!D138</f>
        <v>9.0909090909090917</v>
      </c>
      <c r="D107">
        <f t="shared" si="15"/>
        <v>218.18181818181819</v>
      </c>
      <c r="E107">
        <v>4</v>
      </c>
      <c r="F107">
        <f>GERAL!G138</f>
        <v>220</v>
      </c>
      <c r="G107">
        <f t="shared" si="16"/>
        <v>0.76682408500590316</v>
      </c>
      <c r="H107">
        <v>2.5</v>
      </c>
    </row>
    <row r="108" spans="1:8" x14ac:dyDescent="0.25">
      <c r="A108" t="str">
        <f>GERAL!A139</f>
        <v>15c</v>
      </c>
      <c r="B108">
        <v>30</v>
      </c>
      <c r="C108" s="50">
        <f>GERAL!D139</f>
        <v>9.0909090909090917</v>
      </c>
      <c r="D108">
        <f t="shared" si="15"/>
        <v>272.72727272727275</v>
      </c>
      <c r="E108">
        <v>4</v>
      </c>
      <c r="F108">
        <f>GERAL!G139</f>
        <v>220</v>
      </c>
      <c r="G108">
        <f t="shared" si="16"/>
        <v>0.958530106257379</v>
      </c>
      <c r="H108">
        <v>2.5</v>
      </c>
    </row>
    <row r="109" spans="1:8" x14ac:dyDescent="0.25">
      <c r="A109" t="str">
        <f>GERAL!A140</f>
        <v>16c</v>
      </c>
      <c r="B109">
        <v>40</v>
      </c>
      <c r="C109" s="50">
        <f>GERAL!D140</f>
        <v>9.0909090909090917</v>
      </c>
      <c r="D109">
        <f t="shared" si="15"/>
        <v>363.63636363636368</v>
      </c>
      <c r="E109">
        <v>4</v>
      </c>
      <c r="F109">
        <f>GERAL!G140</f>
        <v>220</v>
      </c>
      <c r="G109">
        <f t="shared" si="16"/>
        <v>1.2780401416765053</v>
      </c>
      <c r="H109">
        <v>2.5</v>
      </c>
    </row>
    <row r="110" spans="1:8" x14ac:dyDescent="0.25">
      <c r="A110" t="str">
        <f>GERAL!A141</f>
        <v>1d</v>
      </c>
      <c r="B110">
        <v>13</v>
      </c>
      <c r="C110" s="50">
        <f>GERAL!D141</f>
        <v>5.6692913385826769</v>
      </c>
      <c r="D110">
        <f t="shared" si="15"/>
        <v>73.7007874015748</v>
      </c>
      <c r="E110">
        <v>4</v>
      </c>
      <c r="F110">
        <f>GERAL!G141</f>
        <v>127</v>
      </c>
      <c r="G110">
        <f t="shared" ref="G110:G117" si="17">(200*$M$17*D110)/(E110*F110)</f>
        <v>0.51814389343064393</v>
      </c>
      <c r="H110">
        <v>1.5</v>
      </c>
    </row>
    <row r="111" spans="1:8" x14ac:dyDescent="0.25">
      <c r="A111" t="str">
        <f>GERAL!A142</f>
        <v>2d</v>
      </c>
      <c r="B111">
        <v>24</v>
      </c>
      <c r="C111" s="50">
        <f>GERAL!D142</f>
        <v>10.078740157480315</v>
      </c>
      <c r="D111">
        <f t="shared" si="15"/>
        <v>241.88976377952756</v>
      </c>
      <c r="E111">
        <v>4</v>
      </c>
      <c r="F111">
        <f>GERAL!G142</f>
        <v>127</v>
      </c>
      <c r="G111">
        <f t="shared" si="17"/>
        <v>1.7005748297210879</v>
      </c>
      <c r="H111">
        <v>2.5</v>
      </c>
    </row>
    <row r="112" spans="1:8" x14ac:dyDescent="0.25">
      <c r="A112" t="str">
        <f>GERAL!A143</f>
        <v>3d</v>
      </c>
      <c r="B112">
        <v>40</v>
      </c>
      <c r="C112" s="50">
        <f>GERAL!D143</f>
        <v>7.5590551181102361</v>
      </c>
      <c r="D112">
        <f t="shared" si="15"/>
        <v>302.36220472440942</v>
      </c>
      <c r="E112">
        <v>4</v>
      </c>
      <c r="F112">
        <f>GERAL!G143</f>
        <v>127</v>
      </c>
      <c r="G112">
        <f t="shared" si="17"/>
        <v>2.1257185371513598</v>
      </c>
      <c r="H112">
        <v>2.5</v>
      </c>
    </row>
    <row r="113" spans="1:8" x14ac:dyDescent="0.25">
      <c r="A113" t="str">
        <f>GERAL!A144</f>
        <v>4d</v>
      </c>
      <c r="B113">
        <v>16</v>
      </c>
      <c r="C113" s="50">
        <f>GERAL!D144</f>
        <v>16.535433070866141</v>
      </c>
      <c r="D113">
        <f t="shared" si="15"/>
        <v>264.56692913385825</v>
      </c>
      <c r="E113">
        <v>4</v>
      </c>
      <c r="F113">
        <f>GERAL!G144</f>
        <v>127</v>
      </c>
      <c r="G113">
        <f t="shared" si="17"/>
        <v>1.8600037200074397</v>
      </c>
      <c r="H113">
        <v>2.5</v>
      </c>
    </row>
    <row r="114" spans="1:8" x14ac:dyDescent="0.25">
      <c r="A114" t="str">
        <f>GERAL!A145</f>
        <v>5d</v>
      </c>
      <c r="B114">
        <v>20</v>
      </c>
      <c r="C114" s="50">
        <f>GERAL!D145</f>
        <v>7.0866141732283463</v>
      </c>
      <c r="D114">
        <f t="shared" si="15"/>
        <v>141.73228346456693</v>
      </c>
      <c r="E114">
        <v>4</v>
      </c>
      <c r="F114">
        <f>GERAL!G145</f>
        <v>127</v>
      </c>
      <c r="G114">
        <f t="shared" si="17"/>
        <v>0.99643056428969989</v>
      </c>
      <c r="H114">
        <v>2.5</v>
      </c>
    </row>
    <row r="115" spans="1:8" x14ac:dyDescent="0.25">
      <c r="A115" t="str">
        <f>GERAL!A146</f>
        <v>6d</v>
      </c>
      <c r="B115">
        <v>30</v>
      </c>
      <c r="C115" s="50">
        <f>GERAL!D146</f>
        <v>8.6614173228346463</v>
      </c>
      <c r="D115">
        <f t="shared" si="15"/>
        <v>259.84251968503941</v>
      </c>
      <c r="E115">
        <v>4</v>
      </c>
      <c r="F115">
        <f>GERAL!G146</f>
        <v>127</v>
      </c>
      <c r="G115">
        <f t="shared" si="17"/>
        <v>1.8267893678644502</v>
      </c>
      <c r="H115">
        <v>2.5</v>
      </c>
    </row>
    <row r="116" spans="1:8" x14ac:dyDescent="0.25">
      <c r="A116" t="str">
        <f>GERAL!A147</f>
        <v>7d</v>
      </c>
      <c r="B116">
        <v>40</v>
      </c>
      <c r="C116" s="50">
        <f>GERAL!D147</f>
        <v>14.960629921259843</v>
      </c>
      <c r="D116">
        <f t="shared" si="15"/>
        <v>598.42519685039372</v>
      </c>
      <c r="E116">
        <v>4</v>
      </c>
      <c r="F116">
        <f>GERAL!G147</f>
        <v>127</v>
      </c>
      <c r="G116">
        <f t="shared" si="17"/>
        <v>4.2071512714453991</v>
      </c>
      <c r="H116">
        <v>4</v>
      </c>
    </row>
    <row r="117" spans="1:8" x14ac:dyDescent="0.25">
      <c r="A117" t="str">
        <f>GERAL!A148</f>
        <v>8d</v>
      </c>
      <c r="B117">
        <v>15</v>
      </c>
      <c r="C117" s="50">
        <f>GERAL!D148</f>
        <v>4.7244094488188972</v>
      </c>
      <c r="D117">
        <f t="shared" si="15"/>
        <v>70.866141732283452</v>
      </c>
      <c r="E117">
        <v>4</v>
      </c>
      <c r="F117">
        <f>GERAL!G148</f>
        <v>127</v>
      </c>
      <c r="G117">
        <f t="shared" si="17"/>
        <v>0.49821528214484989</v>
      </c>
      <c r="H117">
        <v>2.5</v>
      </c>
    </row>
    <row r="118" spans="1:8" x14ac:dyDescent="0.25">
      <c r="A118" t="str">
        <f>GERAL!A149</f>
        <v>9d</v>
      </c>
      <c r="B118">
        <v>7</v>
      </c>
      <c r="C118" s="50">
        <f>GERAL!D149</f>
        <v>9.0909090909090917</v>
      </c>
      <c r="D118">
        <f t="shared" si="15"/>
        <v>63.63636363636364</v>
      </c>
      <c r="E118">
        <v>4</v>
      </c>
      <c r="F118">
        <f>GERAL!G149</f>
        <v>220</v>
      </c>
      <c r="G118">
        <f t="shared" ref="G118:G125" si="18">(173.2*$M$17*D118)/(E118*F118)</f>
        <v>0.22365702479338842</v>
      </c>
      <c r="H118">
        <v>2.5</v>
      </c>
    </row>
    <row r="119" spans="1:8" x14ac:dyDescent="0.25">
      <c r="A119" t="str">
        <f>GERAL!A150</f>
        <v>10d</v>
      </c>
      <c r="B119">
        <v>10</v>
      </c>
      <c r="C119" s="50">
        <f>GERAL!D150</f>
        <v>9.0909090909090917</v>
      </c>
      <c r="D119">
        <f t="shared" si="15"/>
        <v>90.909090909090921</v>
      </c>
      <c r="E119">
        <v>4</v>
      </c>
      <c r="F119">
        <f>GERAL!G150</f>
        <v>220</v>
      </c>
      <c r="G119">
        <f t="shared" si="18"/>
        <v>0.31951003541912631</v>
      </c>
      <c r="H119">
        <v>2.5</v>
      </c>
    </row>
    <row r="120" spans="1:8" x14ac:dyDescent="0.25">
      <c r="A120" t="str">
        <f>GERAL!A151</f>
        <v>11d</v>
      </c>
      <c r="B120">
        <v>13</v>
      </c>
      <c r="C120" s="50">
        <f>GERAL!D151</f>
        <v>9.0909090909090917</v>
      </c>
      <c r="D120">
        <f t="shared" si="15"/>
        <v>118.18181818181819</v>
      </c>
      <c r="E120">
        <v>4</v>
      </c>
      <c r="F120">
        <f>GERAL!G151</f>
        <v>220</v>
      </c>
      <c r="G120">
        <f t="shared" si="18"/>
        <v>0.41536304604486424</v>
      </c>
      <c r="H120">
        <v>2.5</v>
      </c>
    </row>
    <row r="121" spans="1:8" x14ac:dyDescent="0.25">
      <c r="A121" t="str">
        <f>GERAL!A152</f>
        <v>12d</v>
      </c>
      <c r="B121">
        <v>16</v>
      </c>
      <c r="C121" s="50">
        <f>GERAL!D152</f>
        <v>9.0909090909090917</v>
      </c>
      <c r="D121">
        <f t="shared" si="15"/>
        <v>145.45454545454547</v>
      </c>
      <c r="E121">
        <v>4</v>
      </c>
      <c r="F121">
        <f>GERAL!G152</f>
        <v>220</v>
      </c>
      <c r="G121">
        <f t="shared" si="18"/>
        <v>0.5112160566706021</v>
      </c>
      <c r="H121">
        <v>2.5</v>
      </c>
    </row>
    <row r="122" spans="1:8" x14ac:dyDescent="0.25">
      <c r="A122" t="str">
        <f>GERAL!A153</f>
        <v>13d</v>
      </c>
      <c r="B122">
        <v>19</v>
      </c>
      <c r="C122" s="50">
        <f>GERAL!D153</f>
        <v>9.0909090909090917</v>
      </c>
      <c r="D122">
        <f t="shared" si="15"/>
        <v>172.72727272727275</v>
      </c>
      <c r="E122">
        <v>4</v>
      </c>
      <c r="F122">
        <f>GERAL!G153</f>
        <v>220</v>
      </c>
      <c r="G122">
        <f t="shared" si="18"/>
        <v>0.60706906729634003</v>
      </c>
      <c r="H122">
        <v>2.5</v>
      </c>
    </row>
    <row r="123" spans="1:8" x14ac:dyDescent="0.25">
      <c r="A123" t="str">
        <f>GERAL!A154</f>
        <v>14d</v>
      </c>
      <c r="B123">
        <v>25</v>
      </c>
      <c r="C123" s="50">
        <f>GERAL!D154</f>
        <v>9.0909090909090917</v>
      </c>
      <c r="D123">
        <f t="shared" si="15"/>
        <v>227.27272727272728</v>
      </c>
      <c r="E123">
        <v>4</v>
      </c>
      <c r="F123">
        <f>GERAL!G154</f>
        <v>220</v>
      </c>
      <c r="G123">
        <f t="shared" si="18"/>
        <v>0.79877508854781576</v>
      </c>
      <c r="H123">
        <v>2.5</v>
      </c>
    </row>
    <row r="124" spans="1:8" x14ac:dyDescent="0.25">
      <c r="A124" t="str">
        <f>GERAL!A155</f>
        <v>15d</v>
      </c>
      <c r="B124">
        <v>30</v>
      </c>
      <c r="C124" s="50">
        <f>GERAL!D155</f>
        <v>9.0909090909090917</v>
      </c>
      <c r="D124">
        <f t="shared" si="15"/>
        <v>272.72727272727275</v>
      </c>
      <c r="E124">
        <v>4</v>
      </c>
      <c r="F124">
        <f>GERAL!G155</f>
        <v>220</v>
      </c>
      <c r="G124">
        <f t="shared" si="18"/>
        <v>0.958530106257379</v>
      </c>
      <c r="H124">
        <v>2.5</v>
      </c>
    </row>
    <row r="125" spans="1:8" x14ac:dyDescent="0.25">
      <c r="A125" t="str">
        <f>GERAL!A156</f>
        <v>16d</v>
      </c>
      <c r="B125">
        <v>34</v>
      </c>
      <c r="C125" s="50">
        <f>GERAL!D156</f>
        <v>9.0909090909090917</v>
      </c>
      <c r="D125">
        <f t="shared" si="15"/>
        <v>309.09090909090912</v>
      </c>
      <c r="E125">
        <v>4</v>
      </c>
      <c r="F125">
        <f>GERAL!G156</f>
        <v>220</v>
      </c>
      <c r="G125">
        <f t="shared" si="18"/>
        <v>1.0863341204250294</v>
      </c>
      <c r="H125">
        <v>2.5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GERAL</vt:lpstr>
      <vt:lpstr>Carga Instalada</vt:lpstr>
      <vt:lpstr>Demanda</vt:lpstr>
      <vt:lpstr>Circuitos</vt:lpstr>
      <vt:lpstr>Balanço</vt:lpstr>
      <vt:lpstr>Dimensionamento do condutor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2021-11-17T14:46:40Z</dcterms:modified>
</cp:coreProperties>
</file>